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985" activeTab="3"/>
  </bookViews>
  <sheets>
    <sheet name="Identification EP1" sheetId="1" r:id="rId1"/>
    <sheet name="Notation EP1" sheetId="2" r:id="rId2"/>
    <sheet name="Identification EP2" sheetId="3" r:id="rId3"/>
    <sheet name="Notation EP2" sheetId="4" r:id="rId4"/>
  </sheets>
  <definedNames>
    <definedName name="_xlnm.Print_Area" localSheetId="0">'Identification EP1'!$A$1:$F$32</definedName>
    <definedName name="_xlnm.Print_Area" localSheetId="2">'Identification EP2'!$A$1:$F$32</definedName>
    <definedName name="_xlnm.Print_Area" localSheetId="1">'Notation EP1'!$A$3:$K$67</definedName>
    <definedName name="_xlnm.Print_Area" localSheetId="3">'Notation EP2'!$A$3:$K$41</definedName>
  </definedNames>
  <calcPr fullCalcOnLoad="1"/>
</workbook>
</file>

<file path=xl/sharedStrings.xml><?xml version="1.0" encoding="utf-8"?>
<sst xmlns="http://schemas.openxmlformats.org/spreadsheetml/2006/main" count="277" uniqueCount="209">
  <si>
    <t>Établissement :</t>
  </si>
  <si>
    <t>Epreuve :</t>
  </si>
  <si>
    <t>Diplôme :</t>
  </si>
  <si>
    <t>Nom du candidat :</t>
  </si>
  <si>
    <t>Prénom du candidat :</t>
  </si>
  <si>
    <t>Date de l'évaluation :</t>
  </si>
  <si>
    <t>Lieu de l'évaluation (entreprise ou centre de formation) :</t>
  </si>
  <si>
    <t xml:space="preserve">Session : </t>
  </si>
  <si>
    <r>
      <t xml:space="preserve">Données fournies au candidat </t>
    </r>
    <r>
      <rPr>
        <sz val="10"/>
        <rFont val="Arial"/>
        <family val="2"/>
      </rPr>
      <t>(cocher les données fournies)</t>
    </r>
  </si>
  <si>
    <r>
      <t xml:space="preserve">Travail demandé </t>
    </r>
    <r>
      <rPr>
        <sz val="10"/>
        <rFont val="Arial Narrow"/>
        <family val="2"/>
      </rPr>
      <t>(Repérer les tâches demandées, ce sont celles qui correspondent à l’unité dans le référentiel de certification, à l’exclusion de toute autre)</t>
    </r>
  </si>
  <si>
    <r>
      <t xml:space="preserve">Description sommaire du travail demandé </t>
    </r>
    <r>
      <rPr>
        <sz val="10"/>
        <rFont val="Arial"/>
        <family val="2"/>
      </rPr>
      <t>(le sujet complet doit être joint à cette fiche)</t>
    </r>
    <r>
      <rPr>
        <b/>
        <sz val="10"/>
        <rFont val="Arial"/>
        <family val="2"/>
      </rPr>
      <t xml:space="preserve"> :</t>
    </r>
  </si>
  <si>
    <t>/20</t>
  </si>
  <si>
    <t>Compétences évaluées</t>
  </si>
  <si>
    <t xml:space="preserve"> /20</t>
  </si>
  <si>
    <t>Appréciation globale</t>
  </si>
  <si>
    <t>Poids du critère</t>
  </si>
  <si>
    <t>Poids de la compétence</t>
  </si>
  <si>
    <t>Cocher les cases correspondantes aux données fournies et aux tâches demandées</t>
  </si>
  <si>
    <t>Noms des Correcteurs</t>
  </si>
  <si>
    <t>Signatures</t>
  </si>
  <si>
    <t>Date</t>
  </si>
  <si>
    <r>
      <t xml:space="preserve">Consulter le référentiel des activités professionnelles pour obtenir le </t>
    </r>
    <r>
      <rPr>
        <b/>
        <i/>
        <sz val="10"/>
        <color indexed="10"/>
        <rFont val="Arial"/>
        <family val="2"/>
      </rPr>
      <t xml:space="preserve">détail des tâches </t>
    </r>
    <r>
      <rPr>
        <i/>
        <sz val="10"/>
        <color indexed="10"/>
        <rFont val="Arial"/>
        <family val="2"/>
      </rPr>
      <t xml:space="preserve">et leurs </t>
    </r>
    <r>
      <rPr>
        <b/>
        <i/>
        <sz val="10"/>
        <color indexed="10"/>
        <rFont val="Arial"/>
        <family val="2"/>
      </rPr>
      <t>correspondances avec les compétences</t>
    </r>
  </si>
  <si>
    <t>non</t>
  </si>
  <si>
    <t>Taux pondéré de compétences et indicateurs évalués :</t>
  </si>
  <si>
    <t>Note sur 20 proposée au jury* :</t>
  </si>
  <si>
    <t>Note x coefficient :</t>
  </si>
  <si>
    <t>* La note proposée, arrondie au demi point, est décidée par les évaluateurs à partir de la note brute qui peut être modulée de + 0 à + 1 point en fonction de la réactivité du candidat ou de tout autre attitude professionnelle positive observée.</t>
  </si>
  <si>
    <t></t>
  </si>
  <si>
    <t xml:space="preserve">Indicateurs de performance                                                                                                                </t>
  </si>
  <si>
    <t>Identification</t>
  </si>
  <si>
    <t>Coefficient :</t>
  </si>
  <si>
    <t>│</t>
  </si>
  <si>
    <t>▲</t>
  </si>
  <si>
    <r>
      <t>Note brute obtenue par calcul automatique (</t>
    </r>
    <r>
      <rPr>
        <sz val="11"/>
        <color indexed="10"/>
        <rFont val="Arial"/>
        <family val="2"/>
      </rPr>
      <t>attention</t>
    </r>
    <r>
      <rPr>
        <sz val="11"/>
        <rFont val="Arial"/>
        <family val="2"/>
      </rPr>
      <t xml:space="preserve"> si le taux de couverture des compétences est inférieur à 50%, la note n'est pas recevable) :</t>
    </r>
  </si>
  <si>
    <r>
      <t>ATTENTION</t>
    </r>
    <r>
      <rPr>
        <i/>
        <sz val="11"/>
        <color indexed="12"/>
        <rFont val="Arial"/>
        <family val="2"/>
      </rPr>
      <t xml:space="preserve">, si le symbole </t>
    </r>
    <r>
      <rPr>
        <sz val="11"/>
        <color indexed="10"/>
        <rFont val="Arial"/>
        <family val="2"/>
      </rPr>
      <t>◄</t>
    </r>
    <r>
      <rPr>
        <i/>
        <sz val="11"/>
        <color indexed="12"/>
        <rFont val="Arial"/>
        <family val="2"/>
      </rPr>
      <t xml:space="preserve"> apparait dans cette colonne c'est qu'il y a plus d'une valeur donnée à l'indicateur, il faut alors choisir laquelle retenir, ou que l'indicateur est mentionné "non" évalué :</t>
    </r>
  </si>
  <si>
    <t>Certificat d'Aptitudes Professionnelles « Conducteur d'Installation de Production »</t>
  </si>
  <si>
    <r>
      <t xml:space="preserve">EP1 (Unité UP1) : </t>
    </r>
    <r>
      <rPr>
        <sz val="10"/>
        <rFont val="Arial"/>
        <family val="2"/>
      </rPr>
      <t>Conduite d'une ligne de production en mode normal</t>
    </r>
  </si>
  <si>
    <t>A1T1</t>
  </si>
  <si>
    <t>A1T2</t>
  </si>
  <si>
    <t>A5T1</t>
  </si>
  <si>
    <t>A2T2</t>
  </si>
  <si>
    <t>A2T1</t>
  </si>
  <si>
    <t>A2T3</t>
  </si>
  <si>
    <t>A2T4</t>
  </si>
  <si>
    <t>Approvisionner et préparer les installations, machines et accessoires</t>
  </si>
  <si>
    <t xml:space="preserve">Régler et mettre en production selon les indications du document de réglage, du dossier machine et du manuel de poste </t>
  </si>
  <si>
    <t>Conduire un équipement en mode normal, selon les instructions du document de production, du dossier machine et du manuel de poste</t>
  </si>
  <si>
    <t>Poursuivre une production, à la prise de poste, selon les instructions et modes opératoires</t>
  </si>
  <si>
    <t>Renseigner les documents de suivi de production</t>
  </si>
  <si>
    <t>Réaliser les opérations de maintenance préventive de premier niveau</t>
  </si>
  <si>
    <t>Proposer des pistes d’amélioration</t>
  </si>
  <si>
    <t>Le cahier de consignes et de liaison</t>
  </si>
  <si>
    <t>Les protocoles existants de communication au poste de travail</t>
  </si>
  <si>
    <t>Moyens de saisie et de traitement automatiques et manuels de la production (G.P.A.O.)</t>
  </si>
  <si>
    <t>Moyens de communications usuels (Intranet)</t>
  </si>
  <si>
    <t xml:space="preserve">Le document unique d’évaluation des risques QSSE </t>
  </si>
  <si>
    <t>Une ligne de production</t>
  </si>
  <si>
    <t xml:space="preserve">Le dossier technique de la machine </t>
  </si>
  <si>
    <t>Les outils de maitrise de la qualité (Maitrise Statistique du Procédé – SPC – et autres)</t>
  </si>
  <si>
    <t>Les appareils de contrôle,  outillages, matières d’œuvre et  moyens humains</t>
  </si>
  <si>
    <t>Les équipements de protection individuelle</t>
  </si>
  <si>
    <t>Les modes opératoires liés aux réglages et aux contrôles</t>
  </si>
  <si>
    <t>L’ordre de fabrication, les fiches d’approvisionnement</t>
  </si>
  <si>
    <t>Le descriptif du processus de respect environnemental</t>
  </si>
  <si>
    <t>Les documents relatifs à la gestion de maintenance</t>
  </si>
  <si>
    <t>Les comptes-rendus, faits signalés, suggestions…</t>
  </si>
  <si>
    <t xml:space="preserve">Le dossier de production, l’ordonnancement de la production et les documents de suivi à saisir </t>
  </si>
  <si>
    <t>Les documents relatifs aux modes opératoires et à la qualité</t>
  </si>
  <si>
    <t>Le plan de surveillance qualité produit et les paramétrages du processus</t>
  </si>
  <si>
    <t>Les outillages et les moyens de manutention</t>
  </si>
  <si>
    <t>Les spécifications des produits et des composants du produit</t>
  </si>
  <si>
    <t>Les réglementations et normes utiles à l’activité au poste</t>
  </si>
  <si>
    <t>CP01 : COMMUNIQUER ET RENDRE COMPTE AVEC L’OUTIL DE COMMUNICATION ADAPTE</t>
  </si>
  <si>
    <t>• Transmettre des consignes à des pairs</t>
  </si>
  <si>
    <t>• Formuler oralement ou par écrit un message en utilisant les diverses formes de langage et de communication technique ou scientifique</t>
  </si>
  <si>
    <t>Les consignes sont transmises intégralement sans oubli et sans  superflu.</t>
  </si>
  <si>
    <t xml:space="preserve">Les données sont modélisées,  présentées et exploitables. </t>
  </si>
  <si>
    <t>Les informations apportées sont clairement exprimées, à propos et exploitables.</t>
  </si>
  <si>
    <t>Rendre compte à la hiérarchie, au pilote et en réunion</t>
  </si>
  <si>
    <t>La hiérarchie et les services supports sont informés</t>
  </si>
  <si>
    <t>Présenter un document technique</t>
  </si>
  <si>
    <t>Rédiger et renseigner des fiches et documents techniques</t>
  </si>
  <si>
    <t>S’assurer que le message ou l’information circule</t>
  </si>
  <si>
    <t>Contrôler ou valider la réception du message ou de l’information</t>
  </si>
  <si>
    <t>Les écarts sont signalés ou relevés et les documents de suivi sont renseignés</t>
  </si>
  <si>
    <t>Les reports sur le cahier de consigne, la GPAO ou/et la GMAO sont exploitables.</t>
  </si>
  <si>
    <t xml:space="preserve">Les règles de prise de parole ou de formalisation sont respectées </t>
  </si>
  <si>
    <t>Une communication sur les difficultés rencontrées est formalisée et transmise.</t>
  </si>
  <si>
    <t>CP02 : S’INFORMER ET INFORMER AU COURS DE L’ACTIVITE PROFESSIONNELLE</t>
  </si>
  <si>
    <t>Identifier les documents techniques nécessaires à l'activité</t>
  </si>
  <si>
    <t>Les documents techniques sont identifiés</t>
  </si>
  <si>
    <t>Identifier l'installation, son fonctionnement, sa structure</t>
  </si>
  <si>
    <t>Le fonctionnement et la configuration de l'installation sont identifiés, qualifiés.</t>
  </si>
  <si>
    <t>Les données de production, de gestion, de qualité sont recensées</t>
  </si>
  <si>
    <t>Décoder le comportement du procédé</t>
  </si>
  <si>
    <t>Le comportement du procédé est qualifié.</t>
  </si>
  <si>
    <t xml:space="preserve">Transmettre au pilote des modes opératoires réalisés complémentaires aux modes opératoires stabilisés. </t>
  </si>
  <si>
    <t>Les informations complémentaires non stabilisées sont transmises au pilote.</t>
  </si>
  <si>
    <t>Sélectionner les données de production et de gestion.</t>
  </si>
  <si>
    <t>Recenser les consignes, les modes opératoires et les procédures</t>
  </si>
  <si>
    <t>Les consignes associées à la situation sont recensées</t>
  </si>
  <si>
    <t>Lire et interpréter les indicateurs de l'installation de production.</t>
  </si>
  <si>
    <t>Les données liées à la production sont interprétées.</t>
  </si>
  <si>
    <t>Informer d'une anomalie, d'une dérive, d'un dysfonctionnement ou d'un aléa</t>
  </si>
  <si>
    <t>Formuler une demande d'intervention au pilote</t>
  </si>
  <si>
    <t>Le signalement est reporté.</t>
  </si>
  <si>
    <t xml:space="preserve">CP03 : PREPARER LE TRAVAIL AU POSTE </t>
  </si>
  <si>
    <t>Sélectionner le(s) matière(s) d'œuvre et les outillages ; s'assurer de leur disponibilité ; vérifier leur conformité</t>
  </si>
  <si>
    <t>La sélection est conforme aux prescris ; disponible, vérifiée en qualité et quantité</t>
  </si>
  <si>
    <t>La garantie de la fluidité de la charge de travail au poste est vérifiée</t>
  </si>
  <si>
    <t>Vérifier au poste : les capacités de stockage (M.O.), les possibilités d'évacuation (produits finis rebuts).</t>
  </si>
  <si>
    <t>Acheminer ou faire acheminer vers le poste de chargement</t>
  </si>
  <si>
    <t>L'acheminement au poste est assuré.</t>
  </si>
  <si>
    <t>Déposer reposer un outillage; assurer le calage.</t>
  </si>
  <si>
    <t>Dépose, repose, réglages effectués dans le respect des procédures et des biens.</t>
  </si>
  <si>
    <t>Sélectionner le mode opératoire adapté à la production à venir</t>
  </si>
  <si>
    <t>Personnaliser l'ergonomie au poste.</t>
  </si>
  <si>
    <t>Vérifier la présence des outils de traçabilité et d'enregistrement initialisés</t>
  </si>
  <si>
    <t>Vérifier l'état des protections.</t>
  </si>
  <si>
    <t>L'installation de production est configurée en conformité à l'ordre de travail.</t>
  </si>
  <si>
    <t>Le poste de conduite est adapté aux moyens humains et à la production</t>
  </si>
  <si>
    <t>Les outils de traçabilité et d'enregistrement sont opérationnels.</t>
  </si>
  <si>
    <t>Les protections sont fonctionnelles.</t>
  </si>
  <si>
    <t>CP04 : CONDUIRE L’INSTALLATION A PARTIR DU POSTE DE TRAVAIL</t>
  </si>
  <si>
    <t>Informer le pilote de la ligne de la disponibilité du poste</t>
  </si>
  <si>
    <t>Démarrer la production</t>
  </si>
  <si>
    <t>Contrôler la production (qualité,quantité) ; respecter le processus qualité.</t>
  </si>
  <si>
    <t>Ajuster les réglages dynamiques de l'installation</t>
  </si>
  <si>
    <t>Etre attentif aux sources d'anomalie</t>
  </si>
  <si>
    <t>Ranger, nettoyer,réapprovisionner le poste de travail</t>
  </si>
  <si>
    <t>Les produits sont contrôlés dans le respect du plan qualité</t>
  </si>
  <si>
    <t>Le poste de travail est propre et rangé</t>
  </si>
  <si>
    <t>L'installation fonctionne en toute sécurité ; les produits sont conformes.</t>
  </si>
  <si>
    <t>Les anomalies sont détectées ; les remèdes sont appliqués</t>
  </si>
  <si>
    <t>Produire en appliquant les modes opératoires de conduite.</t>
  </si>
  <si>
    <t>Suivre les indicateurs de conduite, les paramètres machine et produit, l'aval et l'amont</t>
  </si>
  <si>
    <t>Réagir à une alerte visuelle ou sonore, à un défaut constaté.</t>
  </si>
  <si>
    <t>Un état de la production en cours est disponible</t>
  </si>
  <si>
    <t>La production est conforme aux attendus.</t>
  </si>
  <si>
    <t>Le conducteur réagit aux alertes dans le respect des procédures.</t>
  </si>
  <si>
    <t>Arrêter la production</t>
  </si>
  <si>
    <t>Le mode opératoire "fin de production" est appliqué</t>
  </si>
  <si>
    <t>Contrôler l'arrêt effectif de l'installation.</t>
  </si>
  <si>
    <t>L'installation est arrêtée dans le respect des procédures.</t>
  </si>
  <si>
    <t>L'information est transmise ; l'autorisation de démarrage est reçue</t>
  </si>
  <si>
    <t>Le ou les modes opératoires "démarrage" sont appliqués</t>
  </si>
  <si>
    <t xml:space="preserve">CP05 : RECUEILLIR DES DONNEES LIEES AU PRODUIT ET A LA PRODUCTION </t>
  </si>
  <si>
    <t>Les auto contrôles sont réalisés et consignés</t>
  </si>
  <si>
    <t>Réaliser des auto contrôles liés au processus qualité</t>
  </si>
  <si>
    <t>Réaliser des contrôles de conformité du produit dans le respect des procédures</t>
  </si>
  <si>
    <t>Sélectionner et suivre les indicateurs de production significatifs.</t>
  </si>
  <si>
    <t>Recueillir des informations en décodant les données liées aux défaillances ou incidents.</t>
  </si>
  <si>
    <t>Les comptes rendus sont argumentés et explicites ; les services supports informés.</t>
  </si>
  <si>
    <t>Le tableau de bord est mis à jour en conformité avec les attendus.</t>
  </si>
  <si>
    <t>Faire vérifier sa bonne appropriation du mode opératoire au pilote</t>
  </si>
  <si>
    <t>Les procédures réalisées sont expliquées.</t>
  </si>
  <si>
    <t>Contribuer au suivi de la maintenance de 1er niveau, de l'installation.</t>
  </si>
  <si>
    <t>La G.M.A.O. est renseignée.</t>
  </si>
  <si>
    <t>Candidat :</t>
  </si>
  <si>
    <r>
      <t>EP2 (Unité UP2) : Intervention durant la production (</t>
    </r>
    <r>
      <rPr>
        <sz val="10"/>
        <rFont val="Arial"/>
        <family val="2"/>
      </rPr>
      <t>Conduite en mode dégradé)</t>
    </r>
  </si>
  <si>
    <t>A3T1</t>
  </si>
  <si>
    <t>A3T2</t>
  </si>
  <si>
    <t>A3T3</t>
  </si>
  <si>
    <t>A4T1</t>
  </si>
  <si>
    <t>A4T2</t>
  </si>
  <si>
    <t>Corriger les dérives de la production dans les situations connues</t>
  </si>
  <si>
    <t>Alerter en cas de dysfonctionnement ; mettre en œuvre le mode opératoire adapté</t>
  </si>
  <si>
    <t>Conduire le système de production en mode dégradé</t>
  </si>
  <si>
    <t>Identfier les risques liés à l'intervention et son environnement -Plan de prévention, consignes de sécurité</t>
  </si>
  <si>
    <t>Appliquer les règles d'hygiène, de santé et d'environnement.</t>
  </si>
  <si>
    <t xml:space="preserve">Le document unique d’évaluation des risques QSE </t>
  </si>
  <si>
    <t>Le plan de prévention.</t>
  </si>
  <si>
    <t xml:space="preserve">CP06 : IDENTIFIER DES RISQUES AU POSTE </t>
  </si>
  <si>
    <t>Identifier les risques liés aux activités de travail</t>
  </si>
  <si>
    <t>Se référer à ses observations sur les dangers et se prononcer sur l'exposition aux dangers</t>
  </si>
  <si>
    <t>Les situations de travail dangereuses sont identifiées</t>
  </si>
  <si>
    <t>Les dangers sont énoncés</t>
  </si>
  <si>
    <t>Dans chaque mode de marche et d'arrêt, identifier et signaler les phénomènes dangereux</t>
  </si>
  <si>
    <t>Repérer les risques auxquels sont soumis les salariés d'un établissement</t>
  </si>
  <si>
    <t>Les risques sont classés</t>
  </si>
  <si>
    <t>Analyser, appliquer et respecter les priorités d'action de prévention au poste et dans l'entreprise</t>
  </si>
  <si>
    <t>Les mesures du plan de prévention sont appliquées.</t>
  </si>
  <si>
    <t>Les démarches du Document Unique d'évaluation des risques sont suivies.</t>
  </si>
  <si>
    <t>Mettre en œuvre de nouvelles mesures de prévention et de protection dans le processus</t>
  </si>
  <si>
    <t>Les mesures de sécurité sont adaptées et mises en oeuvre.</t>
  </si>
  <si>
    <t>Se prévenir des dysfonctionnements, incidents, accidents, sur-accidents ou presque accident.</t>
  </si>
  <si>
    <t>Les conséquences d'un sinistre ou d'un accident sont limités</t>
  </si>
  <si>
    <t>Solliciter les expériences et les savoir-faire des autres opérateurs et du pilote.</t>
  </si>
  <si>
    <t>En cas de doute, signaler et interroger.</t>
  </si>
  <si>
    <t>CP07 : APPLIQUER DES MODES OPERATOIRES CONFORMES AUX OBJECTIFS DE QUALITE ET DE SECURITE</t>
  </si>
  <si>
    <t>Disposer des différents modes opératoires, protocole et procédures correspondant à la situation rencontrée pour préparer l’intervention</t>
  </si>
  <si>
    <t>Les outillages, les procédures, les équipements de protections et les consommables sont préparés</t>
  </si>
  <si>
    <t xml:space="preserve">Respecter les préconisations constructeurs d’outillages, de consommables, équipements de protection individuelle et collective </t>
  </si>
  <si>
    <t>Respecter les préconisations particulières liées aux modes de marche et d’arrêt</t>
  </si>
  <si>
    <t>Les préconisations sont répertoriées et respectées</t>
  </si>
  <si>
    <t>Localiser sur la ligne les sous ensembles, composants concernés par l’application du mode opératoire à réaliser</t>
  </si>
  <si>
    <t>Identfier et informer les acteurs concernés par l’application du mode opératoire à réaliser</t>
  </si>
  <si>
    <t>Les points de contrôles, les composants et sous ensembles sont localisés</t>
  </si>
  <si>
    <t>Les acteurs sont identfiés et informés.</t>
  </si>
  <si>
    <t>Agir en respectant les procédures, modes opératoires et en réalisant des autocontrôles</t>
  </si>
  <si>
    <t>Les résultats sont conformes aux procédures de référence</t>
  </si>
  <si>
    <t>Les outils d’aide au diagnostic sont utilisés</t>
  </si>
  <si>
    <t>Appliquer les tests de conformité prescrits</t>
  </si>
  <si>
    <t>Les paramétrages sont validés et respectent les résultats attendus.</t>
  </si>
  <si>
    <t>Les réglages sont effectués.</t>
  </si>
  <si>
    <t>Le bien est disponible pour la production</t>
  </si>
  <si>
    <t>Verbaliser sa pratique pour pouvoir communiquer sur son action</t>
  </si>
  <si>
    <t>L’application des modes opératoires est décrite</t>
  </si>
  <si>
    <r>
      <t>ATTENTION</t>
    </r>
    <r>
      <rPr>
        <i/>
        <sz val="11"/>
        <color indexed="10"/>
        <rFont val="Arial"/>
        <family val="2"/>
      </rPr>
      <t xml:space="preserve">, </t>
    </r>
    <r>
      <rPr>
        <i/>
        <sz val="11"/>
        <color indexed="12"/>
        <rFont val="Arial"/>
        <family val="2"/>
      </rPr>
      <t xml:space="preserve">dans cette grille, quelques mêmes indicateurs sont mentionnés dans plusieurs compétences. On s'attachera à ne les évaluer qu'une seule fois dans une situation (2 situations). 
Un choix judicieux de la répartition des compétences à évaluer sur l’ensemble des situations d’évaluation est donc à faire globalement pour toutes les épreuves.
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</si>
</sst>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Narrow"/>
      <family val="2"/>
    </font>
    <font>
      <b/>
      <i/>
      <sz val="10"/>
      <color indexed="10"/>
      <name val="Arial"/>
      <family val="2"/>
    </font>
    <font>
      <b/>
      <sz val="10"/>
      <color indexed="10"/>
      <name val="Wingdings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sz val="1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>
        <color indexed="63"/>
      </bottom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9" fontId="7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9" fontId="8" fillId="0" borderId="0" xfId="0" applyNumberFormat="1" applyFont="1" applyBorder="1" applyAlignment="1">
      <alignment horizontal="right" vertical="center"/>
    </xf>
    <xf numFmtId="9" fontId="7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9" fontId="16" fillId="0" borderId="0" xfId="0" applyNumberFormat="1" applyFont="1" applyBorder="1" applyAlignment="1">
      <alignment horizontal="center" vertical="center"/>
    </xf>
    <xf numFmtId="9" fontId="17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right" vertical="center" wrapText="1"/>
      <protection locked="0"/>
    </xf>
    <xf numFmtId="0" fontId="5" fillId="0" borderId="16" xfId="0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0" fontId="16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31" xfId="0" applyFont="1" applyFill="1" applyBorder="1" applyAlignment="1">
      <alignment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20" fillId="33" borderId="34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9" fontId="29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9" fontId="11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right" vertical="center" wrapText="1"/>
    </xf>
    <xf numFmtId="0" fontId="5" fillId="0" borderId="35" xfId="0" applyFont="1" applyBorder="1" applyAlignment="1" applyProtection="1">
      <alignment horizontal="right" vertical="center" wrapText="1"/>
      <protection locked="0"/>
    </xf>
    <xf numFmtId="0" fontId="5" fillId="0" borderId="19" xfId="0" applyFont="1" applyFill="1" applyBorder="1" applyAlignment="1" applyProtection="1">
      <alignment horizontal="right" vertical="center" wrapText="1"/>
      <protection locked="0"/>
    </xf>
    <xf numFmtId="0" fontId="5" fillId="0" borderId="21" xfId="0" applyFont="1" applyFill="1" applyBorder="1" applyAlignment="1" applyProtection="1">
      <alignment horizontal="right" vertical="center" wrapText="1"/>
      <protection/>
    </xf>
    <xf numFmtId="0" fontId="5" fillId="34" borderId="11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Alignment="1">
      <alignment vertical="center"/>
    </xf>
    <xf numFmtId="0" fontId="28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71" fillId="0" borderId="0" xfId="0" applyFont="1" applyAlignment="1">
      <alignment/>
    </xf>
    <xf numFmtId="0" fontId="21" fillId="35" borderId="13" xfId="0" applyFont="1" applyFill="1" applyBorder="1" applyAlignment="1" applyProtection="1">
      <alignment horizontal="center" vertical="center"/>
      <protection locked="0"/>
    </xf>
    <xf numFmtId="0" fontId="20" fillId="35" borderId="13" xfId="0" applyFont="1" applyFill="1" applyBorder="1" applyAlignment="1" applyProtection="1">
      <alignment horizontal="center" vertical="center"/>
      <protection locked="0"/>
    </xf>
    <xf numFmtId="0" fontId="20" fillId="0" borderId="34" xfId="0" applyFont="1" applyFill="1" applyBorder="1" applyAlignment="1">
      <alignment vertical="center" wrapText="1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0" fillId="0" borderId="36" xfId="0" applyFont="1" applyBorder="1" applyAlignment="1">
      <alignment horizontal="left" vertical="center" wrapText="1"/>
    </xf>
    <xf numFmtId="0" fontId="20" fillId="0" borderId="37" xfId="0" applyFont="1" applyFill="1" applyBorder="1" applyAlignment="1">
      <alignment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35" borderId="37" xfId="0" applyFont="1" applyFill="1" applyBorder="1" applyAlignment="1">
      <alignment vertical="center" wrapText="1"/>
    </xf>
    <xf numFmtId="2" fontId="20" fillId="0" borderId="0" xfId="0" applyNumberFormat="1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20" fillId="35" borderId="26" xfId="0" applyFont="1" applyFill="1" applyBorder="1" applyAlignment="1">
      <alignment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left" vertical="center" wrapText="1" indent="2"/>
    </xf>
    <xf numFmtId="0" fontId="0" fillId="0" borderId="30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21" fillId="35" borderId="14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20" fillId="35" borderId="14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1" fillId="35" borderId="13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35" borderId="14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8" fillId="34" borderId="0" xfId="0" applyFont="1" applyFill="1" applyBorder="1" applyAlignment="1">
      <alignment horizontal="right" vertical="center" wrapText="1"/>
    </xf>
    <xf numFmtId="0" fontId="5" fillId="34" borderId="36" xfId="0" applyFont="1" applyFill="1" applyBorder="1" applyAlignment="1" applyProtection="1">
      <alignment horizontal="right" vertical="center" wrapText="1"/>
      <protection locked="0"/>
    </xf>
    <xf numFmtId="0" fontId="4" fillId="34" borderId="39" xfId="0" applyFont="1" applyFill="1" applyBorder="1" applyAlignment="1">
      <alignment horizontal="center" vertical="center" wrapText="1"/>
    </xf>
    <xf numFmtId="0" fontId="28" fillId="34" borderId="28" xfId="0" applyFont="1" applyFill="1" applyBorder="1" applyAlignment="1">
      <alignment horizontal="right" vertical="center" wrapText="1"/>
    </xf>
    <xf numFmtId="0" fontId="5" fillId="34" borderId="28" xfId="0" applyFont="1" applyFill="1" applyBorder="1" applyAlignment="1" applyProtection="1">
      <alignment horizontal="right" vertical="center" wrapText="1"/>
      <protection/>
    </xf>
    <xf numFmtId="0" fontId="4" fillId="34" borderId="40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right" vertical="center" wrapText="1"/>
    </xf>
    <xf numFmtId="9" fontId="72" fillId="0" borderId="0" xfId="0" applyNumberFormat="1" applyFont="1" applyBorder="1" applyAlignment="1">
      <alignment horizontal="center" vertical="center"/>
    </xf>
    <xf numFmtId="2" fontId="72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0" fontId="72" fillId="0" borderId="0" xfId="0" applyNumberFormat="1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9" fontId="74" fillId="0" borderId="0" xfId="0" applyNumberFormat="1" applyFont="1" applyBorder="1" applyAlignment="1">
      <alignment horizontal="center" vertical="center"/>
    </xf>
    <xf numFmtId="2" fontId="74" fillId="0" borderId="0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10" fontId="74" fillId="0" borderId="0" xfId="0" applyNumberFormat="1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2" fontId="75" fillId="0" borderId="0" xfId="0" applyNumberFormat="1" applyFont="1" applyBorder="1" applyAlignment="1">
      <alignment horizontal="center" vertical="center"/>
    </xf>
    <xf numFmtId="10" fontId="72" fillId="0" borderId="0" xfId="0" applyNumberFormat="1" applyFont="1" applyAlignment="1">
      <alignment horizontal="center" vertical="center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15" fontId="7" fillId="0" borderId="16" xfId="0" applyNumberFormat="1" applyFont="1" applyBorder="1" applyAlignment="1" applyProtection="1">
      <alignment horizontal="center" vertical="center"/>
      <protection locked="0"/>
    </xf>
    <xf numFmtId="0" fontId="2" fillId="36" borderId="45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4" fillId="36" borderId="45" xfId="0" applyFont="1" applyFill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/>
    </xf>
    <xf numFmtId="0" fontId="4" fillId="36" borderId="47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38" xfId="0" applyFont="1" applyBorder="1" applyAlignment="1">
      <alignment horizontal="right" vertical="center" wrapText="1"/>
    </xf>
    <xf numFmtId="0" fontId="0" fillId="0" borderId="37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19" fillId="36" borderId="45" xfId="0" applyFont="1" applyFill="1" applyBorder="1" applyAlignment="1">
      <alignment horizontal="left" vertical="center" wrapText="1"/>
    </xf>
    <xf numFmtId="0" fontId="19" fillId="36" borderId="46" xfId="0" applyFont="1" applyFill="1" applyBorder="1" applyAlignment="1">
      <alignment horizontal="left" vertical="center" wrapText="1"/>
    </xf>
    <xf numFmtId="0" fontId="19" fillId="36" borderId="47" xfId="0" applyFont="1" applyFill="1" applyBorder="1" applyAlignment="1">
      <alignment horizontal="left" vertical="center" wrapText="1"/>
    </xf>
    <xf numFmtId="0" fontId="19" fillId="36" borderId="45" xfId="0" applyFont="1" applyFill="1" applyBorder="1" applyAlignment="1">
      <alignment horizontal="left" vertical="center"/>
    </xf>
    <xf numFmtId="0" fontId="19" fillId="36" borderId="46" xfId="0" applyFont="1" applyFill="1" applyBorder="1" applyAlignment="1">
      <alignment horizontal="left" vertical="center"/>
    </xf>
    <xf numFmtId="0" fontId="19" fillId="36" borderId="47" xfId="0" applyFont="1" applyFill="1" applyBorder="1" applyAlignment="1">
      <alignment horizontal="left" vertical="center"/>
    </xf>
    <xf numFmtId="0" fontId="20" fillId="0" borderId="32" xfId="0" applyFont="1" applyBorder="1" applyAlignment="1" applyProtection="1">
      <alignment horizontal="center" vertical="center" wrapText="1"/>
      <protection locked="0"/>
    </xf>
    <xf numFmtId="0" fontId="20" fillId="0" borderId="31" xfId="0" applyFont="1" applyBorder="1" applyAlignment="1">
      <alignment/>
    </xf>
    <xf numFmtId="0" fontId="20" fillId="0" borderId="29" xfId="0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>
      <alignment/>
    </xf>
    <xf numFmtId="14" fontId="20" fillId="0" borderId="11" xfId="0" applyNumberFormat="1" applyFont="1" applyBorder="1" applyAlignment="1" applyProtection="1">
      <alignment horizontal="center" vertical="center"/>
      <protection locked="0"/>
    </xf>
    <xf numFmtId="14" fontId="20" fillId="0" borderId="21" xfId="0" applyNumberFormat="1" applyFont="1" applyBorder="1" applyAlignment="1" applyProtection="1">
      <alignment horizontal="center" vertical="center"/>
      <protection locked="0"/>
    </xf>
    <xf numFmtId="14" fontId="20" fillId="0" borderId="23" xfId="0" applyNumberFormat="1" applyFont="1" applyBorder="1" applyAlignment="1" applyProtection="1">
      <alignment horizontal="center" vertical="center"/>
      <protection locked="0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27" fillId="37" borderId="50" xfId="0" applyFont="1" applyFill="1" applyBorder="1" applyAlignment="1">
      <alignment horizontal="center" vertical="center"/>
    </xf>
    <xf numFmtId="0" fontId="26" fillId="37" borderId="48" xfId="0" applyNumberFormat="1" applyFont="1" applyFill="1" applyBorder="1" applyAlignment="1">
      <alignment horizontal="center" vertical="center"/>
    </xf>
    <xf numFmtId="0" fontId="26" fillId="37" borderId="51" xfId="0" applyNumberFormat="1" applyFont="1" applyFill="1" applyBorder="1" applyAlignment="1">
      <alignment horizontal="center" vertical="center"/>
    </xf>
    <xf numFmtId="0" fontId="28" fillId="0" borderId="27" xfId="0" applyFont="1" applyBorder="1" applyAlignment="1" applyProtection="1">
      <alignment vertical="top" wrapText="1"/>
      <protection locked="0"/>
    </xf>
    <xf numFmtId="0" fontId="28" fillId="0" borderId="28" xfId="0" applyFont="1" applyBorder="1" applyAlignment="1" applyProtection="1">
      <alignment vertical="top" wrapText="1"/>
      <protection locked="0"/>
    </xf>
    <xf numFmtId="0" fontId="28" fillId="0" borderId="40" xfId="0" applyFont="1" applyBorder="1" applyAlignment="1" applyProtection="1">
      <alignment vertical="top" wrapText="1"/>
      <protection locked="0"/>
    </xf>
    <xf numFmtId="0" fontId="19" fillId="36" borderId="49" xfId="0" applyFont="1" applyFill="1" applyBorder="1" applyAlignment="1">
      <alignment horizontal="left" vertical="center" wrapText="1"/>
    </xf>
    <xf numFmtId="164" fontId="19" fillId="0" borderId="52" xfId="0" applyNumberFormat="1" applyFont="1" applyBorder="1" applyAlignment="1" applyProtection="1">
      <alignment horizontal="center" vertical="center"/>
      <protection locked="0"/>
    </xf>
    <xf numFmtId="164" fontId="19" fillId="0" borderId="48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 wrapText="1"/>
    </xf>
    <xf numFmtId="164" fontId="27" fillId="37" borderId="52" xfId="0" applyNumberFormat="1" applyFont="1" applyFill="1" applyBorder="1" applyAlignment="1">
      <alignment horizontal="center" vertical="center"/>
    </xf>
    <xf numFmtId="164" fontId="27" fillId="37" borderId="48" xfId="0" applyNumberFormat="1" applyFont="1" applyFill="1" applyBorder="1" applyAlignment="1">
      <alignment horizontal="center" vertical="center"/>
    </xf>
    <xf numFmtId="164" fontId="20" fillId="0" borderId="28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0" fillId="0" borderId="36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45" xfId="0" applyFont="1" applyBorder="1" applyAlignment="1">
      <alignment horizontal="center" vertical="center" wrapText="1"/>
    </xf>
    <xf numFmtId="0" fontId="20" fillId="0" borderId="53" xfId="0" applyFont="1" applyBorder="1" applyAlignment="1">
      <alignment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28" xfId="0" applyFont="1" applyBorder="1" applyAlignment="1">
      <alignment horizontal="right" vertical="center"/>
    </xf>
    <xf numFmtId="0" fontId="24" fillId="0" borderId="28" xfId="0" applyFont="1" applyBorder="1" applyAlignment="1">
      <alignment horizontal="right" vertical="center"/>
    </xf>
    <xf numFmtId="0" fontId="19" fillId="37" borderId="56" xfId="0" applyFont="1" applyFill="1" applyBorder="1" applyAlignment="1">
      <alignment horizontal="center" vertical="center"/>
    </xf>
    <xf numFmtId="0" fontId="19" fillId="37" borderId="49" xfId="0" applyFont="1" applyFill="1" applyBorder="1" applyAlignment="1">
      <alignment horizontal="center" vertical="center"/>
    </xf>
    <xf numFmtId="10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 shrinkToFit="1"/>
    </xf>
    <xf numFmtId="0" fontId="23" fillId="0" borderId="0" xfId="0" applyFont="1" applyBorder="1" applyAlignment="1">
      <alignment horizontal="left" vertical="center" wrapText="1" shrinkToFit="1"/>
    </xf>
    <xf numFmtId="0" fontId="20" fillId="0" borderId="0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2875"/>
          <c:w val="0.959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'Notation EP1'!$O$7:$O$14</c:f>
              <c:numCache/>
            </c:numRef>
          </c:val>
        </c:ser>
        <c:axId val="5571729"/>
        <c:axId val="50145562"/>
      </c:barChart>
      <c:catAx>
        <c:axId val="557172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0145562"/>
        <c:crosses val="autoZero"/>
        <c:auto val="1"/>
        <c:lblOffset val="100"/>
        <c:tickLblSkip val="1"/>
        <c:noMultiLvlLbl val="0"/>
      </c:catAx>
      <c:valAx>
        <c:axId val="5014556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571729"/>
        <c:crossesAt val="1"/>
        <c:crossBetween val="between"/>
        <c:dispUnits/>
        <c:majorUnit val="0.3333000000000001"/>
      </c:valAx>
      <c:spPr>
        <a:solidFill>
          <a:srgbClr val="FFFF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2175"/>
          <c:w val="0.96575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'Notation EP1'!$O$35:$O$45</c:f>
              <c:numCache/>
            </c:numRef>
          </c:val>
        </c:ser>
        <c:axId val="48656875"/>
        <c:axId val="35258692"/>
      </c:barChart>
      <c:catAx>
        <c:axId val="4865687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5258692"/>
        <c:crosses val="autoZero"/>
        <c:auto val="1"/>
        <c:lblOffset val="100"/>
        <c:tickLblSkip val="1"/>
        <c:noMultiLvlLbl val="0"/>
      </c:catAx>
      <c:valAx>
        <c:axId val="3525869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8656875"/>
        <c:crossesAt val="1"/>
        <c:crossBetween val="between"/>
        <c:dispUnits/>
        <c:majorUnit val="0.3333000000000001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1525"/>
          <c:w val="0.88125"/>
          <c:h val="0.92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'Notation EP1'!$O$16:$O$24</c:f>
              <c:numCache/>
            </c:numRef>
          </c:val>
        </c:ser>
        <c:axId val="48892773"/>
        <c:axId val="37381774"/>
      </c:barChart>
      <c:catAx>
        <c:axId val="4889277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7381774"/>
        <c:crosses val="autoZero"/>
        <c:auto val="1"/>
        <c:lblOffset val="100"/>
        <c:tickLblSkip val="1"/>
        <c:noMultiLvlLbl val="0"/>
      </c:catAx>
      <c:valAx>
        <c:axId val="37381774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8892773"/>
        <c:crossesAt val="1"/>
        <c:crossBetween val="between"/>
        <c:dispUnits/>
        <c:majorUnit val="0.3333000000000001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1725"/>
          <c:w val="0.96575"/>
          <c:h val="0.9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'Notation EP1'!$O$26:$O$33</c:f>
              <c:numCache/>
            </c:numRef>
          </c:val>
        </c:ser>
        <c:axId val="891647"/>
        <c:axId val="8024824"/>
      </c:barChart>
      <c:catAx>
        <c:axId val="89164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8024824"/>
        <c:crosses val="autoZero"/>
        <c:auto val="1"/>
        <c:lblOffset val="100"/>
        <c:tickLblSkip val="1"/>
        <c:noMultiLvlLbl val="0"/>
      </c:catAx>
      <c:valAx>
        <c:axId val="8024824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891647"/>
        <c:crossesAt val="1"/>
        <c:crossBetween val="between"/>
        <c:dispUnits/>
        <c:majorUnit val="0.333300000000000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02"/>
          <c:w val="0.966"/>
          <c:h val="0.19275"/>
        </c:manualLayout>
      </c:layout>
      <c:barChart>
        <c:barDir val="bar"/>
        <c:grouping val="clustered"/>
        <c:varyColors val="0"/>
        <c:axId val="5114553"/>
        <c:axId val="46030978"/>
      </c:barChart>
      <c:catAx>
        <c:axId val="511455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6030978"/>
        <c:crosses val="autoZero"/>
        <c:auto val="1"/>
        <c:lblOffset val="100"/>
        <c:tickLblSkip val="1"/>
        <c:noMultiLvlLbl val="0"/>
      </c:catAx>
      <c:valAx>
        <c:axId val="46030978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114553"/>
        <c:crossesAt val="1"/>
        <c:crossBetween val="between"/>
        <c:dispUnits/>
        <c:majorUnit val="0.3333000000000001"/>
      </c:valAx>
      <c:spPr>
        <a:solidFill>
          <a:srgbClr val="99CC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0.666666666666666</c:v>
              </c:pt>
              <c:pt idx="7">
                <c:v>0.777777777777777</c:v>
              </c:pt>
              <c:pt idx="8">
                <c:v>0.499999999999999</c:v>
              </c:pt>
              <c:pt idx="9">
                <c:v>0.333333333333333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11625619"/>
        <c:axId val="37521708"/>
      </c:barChart>
      <c:catAx>
        <c:axId val="1162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21708"/>
        <c:crosses val="autoZero"/>
        <c:auto val="1"/>
        <c:lblOffset val="100"/>
        <c:tickLblSkip val="1"/>
        <c:noMultiLvlLbl val="0"/>
      </c:catAx>
      <c:valAx>
        <c:axId val="3752170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"/>
          <c:w val="0.966"/>
          <c:h val="0.92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'Notation EP1'!$O$47:$O$52</c:f>
              <c:numCache/>
            </c:numRef>
          </c:val>
        </c:ser>
        <c:axId val="2151053"/>
        <c:axId val="19359478"/>
      </c:barChart>
      <c:catAx>
        <c:axId val="215105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9359478"/>
        <c:crosses val="autoZero"/>
        <c:auto val="1"/>
        <c:lblOffset val="100"/>
        <c:tickLblSkip val="1"/>
        <c:noMultiLvlLbl val="0"/>
      </c:catAx>
      <c:valAx>
        <c:axId val="19359478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151053"/>
        <c:crossesAt val="1"/>
        <c:crossBetween val="between"/>
        <c:dispUnits/>
        <c:majorUnit val="0.3333000000000001"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29"/>
          <c:w val="0.9595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'Notation EP2'!$O$7:$O$14</c:f>
              <c:numCache/>
            </c:numRef>
          </c:val>
        </c:ser>
        <c:axId val="40017575"/>
        <c:axId val="24613856"/>
      </c:barChart>
      <c:catAx>
        <c:axId val="4001757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4613856"/>
        <c:crosses val="autoZero"/>
        <c:auto val="1"/>
        <c:lblOffset val="100"/>
        <c:tickLblSkip val="1"/>
        <c:noMultiLvlLbl val="0"/>
      </c:catAx>
      <c:valAx>
        <c:axId val="2461385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0017575"/>
        <c:crossesAt val="1"/>
        <c:crossBetween val="between"/>
        <c:dispUnits/>
        <c:majorUnit val="0.3333000000000003"/>
      </c:valAx>
      <c:spPr>
        <a:solidFill>
          <a:srgbClr val="FFFF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1925"/>
          <c:w val="0.88275"/>
          <c:h val="0.98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'Notation EP2'!$O$16:$O$26</c:f>
              <c:numCache/>
            </c:numRef>
          </c:val>
        </c:ser>
        <c:axId val="20198113"/>
        <c:axId val="47565290"/>
      </c:barChart>
      <c:catAx>
        <c:axId val="2019811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7565290"/>
        <c:crosses val="autoZero"/>
        <c:auto val="1"/>
        <c:lblOffset val="100"/>
        <c:tickLblSkip val="1"/>
        <c:noMultiLvlLbl val="0"/>
      </c:catAx>
      <c:valAx>
        <c:axId val="4756529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0198113"/>
        <c:crossesAt val="1"/>
        <c:crossBetween val="between"/>
        <c:dispUnits/>
        <c:majorUnit val="0.33330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142875</xdr:rowOff>
    </xdr:from>
    <xdr:to>
      <xdr:col>9</xdr:col>
      <xdr:colOff>666750</xdr:colOff>
      <xdr:row>52</xdr:row>
      <xdr:rowOff>0</xdr:rowOff>
    </xdr:to>
    <xdr:sp>
      <xdr:nvSpPr>
        <xdr:cNvPr id="1" name="Rectangle 7"/>
        <xdr:cNvSpPr>
          <a:spLocks/>
        </xdr:cNvSpPr>
      </xdr:nvSpPr>
      <xdr:spPr>
        <a:xfrm>
          <a:off x="14144625" y="1590675"/>
          <a:ext cx="666750" cy="114966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676275</xdr:colOff>
      <xdr:row>5</xdr:row>
      <xdr:rowOff>142875</xdr:rowOff>
    </xdr:from>
    <xdr:to>
      <xdr:col>9</xdr:col>
      <xdr:colOff>1352550</xdr:colOff>
      <xdr:row>52</xdr:row>
      <xdr:rowOff>0</xdr:rowOff>
    </xdr:to>
    <xdr:sp>
      <xdr:nvSpPr>
        <xdr:cNvPr id="2" name="Rectangle 8"/>
        <xdr:cNvSpPr>
          <a:spLocks/>
        </xdr:cNvSpPr>
      </xdr:nvSpPr>
      <xdr:spPr>
        <a:xfrm>
          <a:off x="14820900" y="1590675"/>
          <a:ext cx="676275" cy="1149667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5</xdr:row>
      <xdr:rowOff>85725</xdr:rowOff>
    </xdr:from>
    <xdr:to>
      <xdr:col>9</xdr:col>
      <xdr:colOff>1400175</xdr:colOff>
      <xdr:row>15</xdr:row>
      <xdr:rowOff>57150</xdr:rowOff>
    </xdr:to>
    <xdr:graphicFrame>
      <xdr:nvGraphicFramePr>
        <xdr:cNvPr id="3" name="Chart 9"/>
        <xdr:cNvGraphicFramePr/>
      </xdr:nvGraphicFramePr>
      <xdr:xfrm>
        <a:off x="14039850" y="1533525"/>
        <a:ext cx="15049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33</xdr:row>
      <xdr:rowOff>123825</xdr:rowOff>
    </xdr:from>
    <xdr:to>
      <xdr:col>9</xdr:col>
      <xdr:colOff>1381125</xdr:colOff>
      <xdr:row>45</xdr:row>
      <xdr:rowOff>104775</xdr:rowOff>
    </xdr:to>
    <xdr:graphicFrame>
      <xdr:nvGraphicFramePr>
        <xdr:cNvPr id="4" name="Chart 13"/>
        <xdr:cNvGraphicFramePr/>
      </xdr:nvGraphicFramePr>
      <xdr:xfrm>
        <a:off x="14049375" y="8505825"/>
        <a:ext cx="14763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190500</xdr:colOff>
      <xdr:row>14</xdr:row>
      <xdr:rowOff>104775</xdr:rowOff>
    </xdr:from>
    <xdr:to>
      <xdr:col>10</xdr:col>
      <xdr:colOff>66675</xdr:colOff>
      <xdr:row>24</xdr:row>
      <xdr:rowOff>180975</xdr:rowOff>
    </xdr:to>
    <xdr:graphicFrame>
      <xdr:nvGraphicFramePr>
        <xdr:cNvPr id="5" name="Chart 15"/>
        <xdr:cNvGraphicFramePr/>
      </xdr:nvGraphicFramePr>
      <xdr:xfrm>
        <a:off x="14039850" y="3781425"/>
        <a:ext cx="1619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200025</xdr:colOff>
      <xdr:row>24</xdr:row>
      <xdr:rowOff>123825</xdr:rowOff>
    </xdr:from>
    <xdr:to>
      <xdr:col>9</xdr:col>
      <xdr:colOff>1390650</xdr:colOff>
      <xdr:row>33</xdr:row>
      <xdr:rowOff>85725</xdr:rowOff>
    </xdr:to>
    <xdr:graphicFrame>
      <xdr:nvGraphicFramePr>
        <xdr:cNvPr id="6" name="Chart 29"/>
        <xdr:cNvGraphicFramePr/>
      </xdr:nvGraphicFramePr>
      <xdr:xfrm>
        <a:off x="14049375" y="6276975"/>
        <a:ext cx="148590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238125</xdr:colOff>
      <xdr:row>52</xdr:row>
      <xdr:rowOff>0</xdr:rowOff>
    </xdr:from>
    <xdr:to>
      <xdr:col>9</xdr:col>
      <xdr:colOff>1438275</xdr:colOff>
      <xdr:row>53</xdr:row>
      <xdr:rowOff>76200</xdr:rowOff>
    </xdr:to>
    <xdr:graphicFrame>
      <xdr:nvGraphicFramePr>
        <xdr:cNvPr id="7" name="Chart 780"/>
        <xdr:cNvGraphicFramePr/>
      </xdr:nvGraphicFramePr>
      <xdr:xfrm>
        <a:off x="14087475" y="13087350"/>
        <a:ext cx="1495425" cy="257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628650</xdr:colOff>
      <xdr:row>2</xdr:row>
      <xdr:rowOff>0</xdr:rowOff>
    </xdr:from>
    <xdr:to>
      <xdr:col>20</xdr:col>
      <xdr:colOff>152400</xdr:colOff>
      <xdr:row>2</xdr:row>
      <xdr:rowOff>0</xdr:rowOff>
    </xdr:to>
    <xdr:graphicFrame>
      <xdr:nvGraphicFramePr>
        <xdr:cNvPr id="8" name="Chart 3"/>
        <xdr:cNvGraphicFramePr/>
      </xdr:nvGraphicFramePr>
      <xdr:xfrm>
        <a:off x="628650" y="419100"/>
        <a:ext cx="198215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104775</xdr:colOff>
      <xdr:row>56</xdr:row>
      <xdr:rowOff>57150</xdr:rowOff>
    </xdr:from>
    <xdr:to>
      <xdr:col>6</xdr:col>
      <xdr:colOff>142875</xdr:colOff>
      <xdr:row>56</xdr:row>
      <xdr:rowOff>171450</xdr:rowOff>
    </xdr:to>
    <xdr:sp>
      <xdr:nvSpPr>
        <xdr:cNvPr id="9" name="Line 1729"/>
        <xdr:cNvSpPr>
          <a:spLocks/>
        </xdr:cNvSpPr>
      </xdr:nvSpPr>
      <xdr:spPr>
        <a:xfrm flipH="1">
          <a:off x="13458825" y="14077950"/>
          <a:ext cx="381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5</xdr:row>
      <xdr:rowOff>142875</xdr:rowOff>
    </xdr:from>
    <xdr:to>
      <xdr:col>9</xdr:col>
      <xdr:colOff>676275</xdr:colOff>
      <xdr:row>52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14811375" y="1590675"/>
          <a:ext cx="9525" cy="114966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45</xdr:row>
      <xdr:rowOff>28575</xdr:rowOff>
    </xdr:from>
    <xdr:to>
      <xdr:col>9</xdr:col>
      <xdr:colOff>1438275</xdr:colOff>
      <xdr:row>52</xdr:row>
      <xdr:rowOff>0</xdr:rowOff>
    </xdr:to>
    <xdr:graphicFrame>
      <xdr:nvGraphicFramePr>
        <xdr:cNvPr id="11" name="Chart 1730"/>
        <xdr:cNvGraphicFramePr/>
      </xdr:nvGraphicFramePr>
      <xdr:xfrm>
        <a:off x="14087475" y="11382375"/>
        <a:ext cx="1495425" cy="1704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5</xdr:row>
      <xdr:rowOff>161925</xdr:rowOff>
    </xdr:from>
    <xdr:to>
      <xdr:col>9</xdr:col>
      <xdr:colOff>1419225</xdr:colOff>
      <xdr:row>15</xdr:row>
      <xdr:rowOff>171450</xdr:rowOff>
    </xdr:to>
    <xdr:graphicFrame>
      <xdr:nvGraphicFramePr>
        <xdr:cNvPr id="1" name="Chart 9"/>
        <xdr:cNvGraphicFramePr/>
      </xdr:nvGraphicFramePr>
      <xdr:xfrm>
        <a:off x="14058900" y="1571625"/>
        <a:ext cx="15049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14</xdr:row>
      <xdr:rowOff>161925</xdr:rowOff>
    </xdr:from>
    <xdr:to>
      <xdr:col>10</xdr:col>
      <xdr:colOff>76200</xdr:colOff>
      <xdr:row>26</xdr:row>
      <xdr:rowOff>0</xdr:rowOff>
    </xdr:to>
    <xdr:graphicFrame>
      <xdr:nvGraphicFramePr>
        <xdr:cNvPr id="2" name="Chart 15"/>
        <xdr:cNvGraphicFramePr/>
      </xdr:nvGraphicFramePr>
      <xdr:xfrm>
        <a:off x="14049375" y="3800475"/>
        <a:ext cx="16192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92" zoomScaleNormal="92" zoomScalePageLayoutView="0" workbookViewId="0" topLeftCell="A1">
      <selection activeCell="B3" sqref="B3:F3"/>
    </sheetView>
  </sheetViews>
  <sheetFormatPr defaultColWidth="11.421875" defaultRowHeight="12.75"/>
  <cols>
    <col min="1" max="1" width="60.421875" style="1" customWidth="1"/>
    <col min="2" max="2" width="4.28125" style="1" customWidth="1"/>
    <col min="3" max="3" width="6.00390625" style="1" customWidth="1"/>
    <col min="4" max="4" width="79.421875" style="1" bestFit="1" customWidth="1"/>
    <col min="5" max="5" width="4.28125" style="1" customWidth="1"/>
    <col min="6" max="6" width="6.00390625" style="1" customWidth="1"/>
    <col min="7" max="7" width="4.421875" style="1" customWidth="1"/>
    <col min="8" max="16384" width="11.421875" style="1" customWidth="1"/>
  </cols>
  <sheetData>
    <row r="1" spans="1:6" ht="15" customHeight="1">
      <c r="A1" s="171" t="s">
        <v>29</v>
      </c>
      <c r="B1" s="172"/>
      <c r="C1" s="172"/>
      <c r="D1" s="172"/>
      <c r="E1" s="172"/>
      <c r="F1" s="173"/>
    </row>
    <row r="2" spans="1:6" ht="12.75">
      <c r="A2" s="23" t="s">
        <v>2</v>
      </c>
      <c r="B2" s="155" t="s">
        <v>35</v>
      </c>
      <c r="C2" s="156"/>
      <c r="D2" s="156"/>
      <c r="E2" s="156"/>
      <c r="F2" s="157"/>
    </row>
    <row r="3" spans="1:6" ht="12.75">
      <c r="A3" s="23" t="s">
        <v>30</v>
      </c>
      <c r="B3" s="184">
        <v>8</v>
      </c>
      <c r="C3" s="185"/>
      <c r="D3" s="185"/>
      <c r="E3" s="185"/>
      <c r="F3" s="186"/>
    </row>
    <row r="4" spans="1:6" ht="12.75">
      <c r="A4" s="4" t="s">
        <v>1</v>
      </c>
      <c r="B4" s="158" t="s">
        <v>36</v>
      </c>
      <c r="C4" s="159"/>
      <c r="D4" s="159"/>
      <c r="E4" s="159"/>
      <c r="F4" s="160"/>
    </row>
    <row r="5" spans="1:6" ht="12.75">
      <c r="A5" s="4" t="s">
        <v>0</v>
      </c>
      <c r="B5" s="161"/>
      <c r="C5" s="162"/>
      <c r="D5" s="162"/>
      <c r="E5" s="162"/>
      <c r="F5" s="163"/>
    </row>
    <row r="6" spans="1:6" ht="12.75">
      <c r="A6" s="4" t="s">
        <v>7</v>
      </c>
      <c r="B6" s="161"/>
      <c r="C6" s="162"/>
      <c r="D6" s="162"/>
      <c r="E6" s="162"/>
      <c r="F6" s="163"/>
    </row>
    <row r="7" spans="1:6" ht="12.75">
      <c r="A7" s="4" t="s">
        <v>3</v>
      </c>
      <c r="B7" s="164"/>
      <c r="C7" s="165"/>
      <c r="D7" s="165"/>
      <c r="E7" s="165"/>
      <c r="F7" s="166"/>
    </row>
    <row r="8" spans="1:6" ht="12.75">
      <c r="A8" s="4" t="s">
        <v>4</v>
      </c>
      <c r="B8" s="164"/>
      <c r="C8" s="165"/>
      <c r="D8" s="165"/>
      <c r="E8" s="165"/>
      <c r="F8" s="166"/>
    </row>
    <row r="9" spans="1:6" ht="12.75">
      <c r="A9" s="4" t="s">
        <v>5</v>
      </c>
      <c r="B9" s="167"/>
      <c r="C9" s="162"/>
      <c r="D9" s="162"/>
      <c r="E9" s="162"/>
      <c r="F9" s="163"/>
    </row>
    <row r="10" spans="1:6" ht="13.5" thickBot="1">
      <c r="A10" s="5" t="s">
        <v>6</v>
      </c>
      <c r="B10" s="180"/>
      <c r="C10" s="181"/>
      <c r="D10" s="181"/>
      <c r="E10" s="181"/>
      <c r="F10" s="182"/>
    </row>
    <row r="11" spans="1:6" s="2" customFormat="1" ht="13.5" thickBot="1">
      <c r="A11" s="183"/>
      <c r="B11" s="183"/>
      <c r="C11" s="183"/>
      <c r="D11" s="183"/>
      <c r="E11" s="183"/>
      <c r="F11" s="183"/>
    </row>
    <row r="12" spans="1:6" ht="12.75">
      <c r="A12" s="171" t="s">
        <v>10</v>
      </c>
      <c r="B12" s="172"/>
      <c r="C12" s="172"/>
      <c r="D12" s="172"/>
      <c r="E12" s="172"/>
      <c r="F12" s="173"/>
    </row>
    <row r="13" spans="1:6" ht="54.75" customHeight="1" thickBot="1">
      <c r="A13" s="177"/>
      <c r="B13" s="178"/>
      <c r="C13" s="178"/>
      <c r="D13" s="178"/>
      <c r="E13" s="178"/>
      <c r="F13" s="179"/>
    </row>
    <row r="14" spans="1:7" ht="24.75" customHeight="1">
      <c r="A14" s="168" t="s">
        <v>9</v>
      </c>
      <c r="B14" s="169"/>
      <c r="C14" s="169"/>
      <c r="D14" s="169"/>
      <c r="E14" s="169"/>
      <c r="F14" s="170"/>
      <c r="G14"/>
    </row>
    <row r="15" spans="1:7" ht="25.5" customHeight="1">
      <c r="A15" s="92" t="s">
        <v>44</v>
      </c>
      <c r="B15" s="33"/>
      <c r="C15" s="36" t="s">
        <v>37</v>
      </c>
      <c r="D15" s="93" t="s">
        <v>46</v>
      </c>
      <c r="E15" s="34"/>
      <c r="F15" s="35" t="s">
        <v>41</v>
      </c>
      <c r="G15"/>
    </row>
    <row r="16" spans="1:7" ht="25.5" customHeight="1">
      <c r="A16" s="93" t="s">
        <v>45</v>
      </c>
      <c r="B16" s="33"/>
      <c r="C16" s="36" t="s">
        <v>38</v>
      </c>
      <c r="D16" s="92" t="s">
        <v>47</v>
      </c>
      <c r="E16" s="34"/>
      <c r="F16" s="35" t="s">
        <v>40</v>
      </c>
      <c r="G16"/>
    </row>
    <row r="17" spans="1:7" ht="25.5" customHeight="1" thickBot="1">
      <c r="A17" s="92" t="s">
        <v>50</v>
      </c>
      <c r="B17" s="86"/>
      <c r="C17" s="37" t="s">
        <v>39</v>
      </c>
      <c r="D17" s="92" t="s">
        <v>48</v>
      </c>
      <c r="E17" s="87"/>
      <c r="F17" s="35" t="s">
        <v>42</v>
      </c>
      <c r="G17"/>
    </row>
    <row r="18" spans="1:7" ht="25.5" customHeight="1" thickBot="1">
      <c r="A18" s="89"/>
      <c r="B18" s="90"/>
      <c r="C18" s="91"/>
      <c r="D18" s="92" t="s">
        <v>49</v>
      </c>
      <c r="E18" s="88"/>
      <c r="F18" s="35" t="s">
        <v>43</v>
      </c>
      <c r="G18"/>
    </row>
    <row r="19" spans="1:14" ht="14.25" customHeight="1">
      <c r="A19" s="187" t="s">
        <v>17</v>
      </c>
      <c r="B19" s="188"/>
      <c r="C19" s="188"/>
      <c r="D19" s="188"/>
      <c r="E19" s="188"/>
      <c r="F19" s="189"/>
      <c r="G19"/>
      <c r="H19"/>
      <c r="I19"/>
      <c r="J19"/>
      <c r="K19"/>
      <c r="L19"/>
      <c r="M19"/>
      <c r="N19"/>
    </row>
    <row r="20" spans="1:14" s="3" customFormat="1" ht="12.75">
      <c r="A20" s="174" t="s">
        <v>8</v>
      </c>
      <c r="B20" s="175"/>
      <c r="C20" s="175"/>
      <c r="D20" s="175"/>
      <c r="E20" s="175"/>
      <c r="F20" s="176"/>
      <c r="G20"/>
      <c r="H20"/>
      <c r="I20"/>
      <c r="J20"/>
      <c r="K20"/>
      <c r="L20"/>
      <c r="M20"/>
      <c r="N20"/>
    </row>
    <row r="21" spans="1:14" s="3" customFormat="1" ht="12.75">
      <c r="A21" s="149" t="s">
        <v>51</v>
      </c>
      <c r="B21" s="150"/>
      <c r="C21" s="8"/>
      <c r="D21" s="149" t="s">
        <v>56</v>
      </c>
      <c r="E21" s="150"/>
      <c r="F21" s="11"/>
      <c r="G21"/>
      <c r="H21"/>
      <c r="I21"/>
      <c r="J21"/>
      <c r="K21"/>
      <c r="L21"/>
      <c r="M21"/>
      <c r="N21"/>
    </row>
    <row r="22" spans="1:14" s="3" customFormat="1" ht="12.75">
      <c r="A22" s="149" t="s">
        <v>52</v>
      </c>
      <c r="B22" s="151"/>
      <c r="C22" s="8"/>
      <c r="D22" s="149" t="s">
        <v>59</v>
      </c>
      <c r="E22" s="151"/>
      <c r="F22" s="11"/>
      <c r="G22"/>
      <c r="H22"/>
      <c r="I22" s="95"/>
      <c r="J22"/>
      <c r="K22"/>
      <c r="L22"/>
      <c r="M22"/>
      <c r="N22"/>
    </row>
    <row r="23" spans="1:14" s="3" customFormat="1" ht="12.75">
      <c r="A23" s="149" t="s">
        <v>67</v>
      </c>
      <c r="B23" s="151"/>
      <c r="C23" s="8"/>
      <c r="D23" s="149" t="s">
        <v>60</v>
      </c>
      <c r="E23" s="151"/>
      <c r="F23" s="11"/>
      <c r="G23"/>
      <c r="H23"/>
      <c r="I23" s="95"/>
      <c r="J23"/>
      <c r="K23"/>
      <c r="L23"/>
      <c r="M23"/>
      <c r="N23"/>
    </row>
    <row r="24" spans="1:14" s="3" customFormat="1" ht="12.75">
      <c r="A24" s="190" t="s">
        <v>61</v>
      </c>
      <c r="B24" s="191"/>
      <c r="C24" s="8"/>
      <c r="D24" s="149" t="s">
        <v>69</v>
      </c>
      <c r="E24" s="151"/>
      <c r="F24" s="11"/>
      <c r="G24"/>
      <c r="H24"/>
      <c r="I24" s="95"/>
      <c r="J24"/>
      <c r="K24"/>
      <c r="L24"/>
      <c r="M24"/>
      <c r="N24"/>
    </row>
    <row r="25" spans="1:14" s="3" customFormat="1" ht="12.75">
      <c r="A25" s="149" t="s">
        <v>70</v>
      </c>
      <c r="B25" s="151"/>
      <c r="C25" s="9"/>
      <c r="D25" s="149" t="s">
        <v>62</v>
      </c>
      <c r="E25" s="150"/>
      <c r="F25" s="10"/>
      <c r="G25"/>
      <c r="H25"/>
      <c r="I25" s="95"/>
      <c r="K25"/>
      <c r="L25"/>
      <c r="M25"/>
      <c r="N25"/>
    </row>
    <row r="26" spans="1:14" s="3" customFormat="1" ht="13.5" customHeight="1">
      <c r="A26" s="149" t="s">
        <v>71</v>
      </c>
      <c r="B26" s="151"/>
      <c r="C26" s="9"/>
      <c r="D26" s="149" t="s">
        <v>66</v>
      </c>
      <c r="E26" s="151"/>
      <c r="F26" s="10"/>
      <c r="G26"/>
      <c r="H26"/>
      <c r="I26" s="95"/>
      <c r="K26"/>
      <c r="L26"/>
      <c r="M26"/>
      <c r="N26"/>
    </row>
    <row r="27" spans="1:14" s="3" customFormat="1" ht="12.75" customHeight="1">
      <c r="A27" s="149" t="s">
        <v>55</v>
      </c>
      <c r="B27" s="151"/>
      <c r="C27" s="9"/>
      <c r="D27" s="149" t="s">
        <v>68</v>
      </c>
      <c r="E27" s="150"/>
      <c r="F27" s="10"/>
      <c r="G27"/>
      <c r="H27"/>
      <c r="I27" s="95"/>
      <c r="J27"/>
      <c r="K27"/>
      <c r="L27"/>
      <c r="M27"/>
      <c r="N27"/>
    </row>
    <row r="28" spans="1:14" s="3" customFormat="1" ht="12.75" customHeight="1">
      <c r="A28" s="85"/>
      <c r="B28" s="94"/>
      <c r="C28" s="9"/>
      <c r="D28" s="149" t="s">
        <v>63</v>
      </c>
      <c r="E28" s="151"/>
      <c r="F28" s="10"/>
      <c r="G28"/>
      <c r="H28"/>
      <c r="I28" s="95"/>
      <c r="J28"/>
      <c r="K28"/>
      <c r="L28"/>
      <c r="M28"/>
      <c r="N28"/>
    </row>
    <row r="29" spans="1:14" s="3" customFormat="1" ht="12.75" customHeight="1">
      <c r="A29" s="149" t="s">
        <v>57</v>
      </c>
      <c r="B29" s="150"/>
      <c r="C29" s="9"/>
      <c r="D29" s="149" t="s">
        <v>58</v>
      </c>
      <c r="E29" s="151"/>
      <c r="F29" s="10"/>
      <c r="H29"/>
      <c r="I29" s="95"/>
      <c r="J29"/>
      <c r="K29"/>
      <c r="L29"/>
      <c r="M29"/>
      <c r="N29"/>
    </row>
    <row r="30" spans="1:14" s="3" customFormat="1" ht="13.5" customHeight="1">
      <c r="A30" s="190" t="s">
        <v>64</v>
      </c>
      <c r="B30" s="191"/>
      <c r="C30" s="12"/>
      <c r="D30" s="192" t="s">
        <v>53</v>
      </c>
      <c r="E30" s="150"/>
      <c r="F30" s="10"/>
      <c r="H30"/>
      <c r="I30" s="95"/>
      <c r="J30"/>
      <c r="K30"/>
      <c r="L30"/>
      <c r="M30"/>
      <c r="N30"/>
    </row>
    <row r="31" spans="1:14" s="3" customFormat="1" ht="13.5" customHeight="1">
      <c r="A31" s="190" t="s">
        <v>65</v>
      </c>
      <c r="B31" s="191"/>
      <c r="C31" s="38"/>
      <c r="D31" s="192" t="s">
        <v>54</v>
      </c>
      <c r="E31" s="150"/>
      <c r="F31" s="39"/>
      <c r="H31"/>
      <c r="I31" s="95"/>
      <c r="J31"/>
      <c r="K31"/>
      <c r="L31"/>
      <c r="M31"/>
      <c r="N31"/>
    </row>
    <row r="32" spans="1:14" ht="12.75" customHeight="1" thickBot="1">
      <c r="A32" s="152" t="s">
        <v>21</v>
      </c>
      <c r="B32" s="153"/>
      <c r="C32" s="153"/>
      <c r="D32" s="153"/>
      <c r="E32" s="153"/>
      <c r="F32" s="154"/>
      <c r="H32"/>
      <c r="I32" s="95"/>
      <c r="J32"/>
      <c r="K32"/>
      <c r="L32"/>
      <c r="M32"/>
      <c r="N32"/>
    </row>
    <row r="33" spans="8:14" ht="12.75">
      <c r="H33"/>
      <c r="I33"/>
      <c r="J33"/>
      <c r="K33"/>
      <c r="L33"/>
      <c r="M33"/>
      <c r="N33"/>
    </row>
    <row r="34" spans="8:14" ht="12.75">
      <c r="H34"/>
      <c r="I34"/>
      <c r="J34"/>
      <c r="K34"/>
      <c r="L34"/>
      <c r="M34"/>
      <c r="N34"/>
    </row>
    <row r="35" spans="8:14" ht="12.75">
      <c r="H35"/>
      <c r="I35"/>
      <c r="J35"/>
      <c r="K35"/>
      <c r="L35"/>
      <c r="M35"/>
      <c r="N35"/>
    </row>
    <row r="36" spans="8:14" ht="12.75">
      <c r="H36"/>
      <c r="I36"/>
      <c r="J36"/>
      <c r="K36"/>
      <c r="L36"/>
      <c r="M36"/>
      <c r="N36"/>
    </row>
    <row r="37" spans="8:14" ht="12.75">
      <c r="H37"/>
      <c r="I37"/>
      <c r="J37"/>
      <c r="K37"/>
      <c r="L37"/>
      <c r="M37"/>
      <c r="N37"/>
    </row>
    <row r="38" spans="8:14" ht="12.75">
      <c r="H38"/>
      <c r="I38"/>
      <c r="J38"/>
      <c r="K38"/>
      <c r="L38"/>
      <c r="M38"/>
      <c r="N38"/>
    </row>
  </sheetData>
  <sheetProtection password="94E4" sheet="1"/>
  <mergeCells count="38">
    <mergeCell ref="A22:B22"/>
    <mergeCell ref="A29:B29"/>
    <mergeCell ref="A24:B24"/>
    <mergeCell ref="D31:E31"/>
    <mergeCell ref="D30:E30"/>
    <mergeCell ref="D29:E29"/>
    <mergeCell ref="A31:B31"/>
    <mergeCell ref="A30:B30"/>
    <mergeCell ref="D28:E28"/>
    <mergeCell ref="D26:E26"/>
    <mergeCell ref="A1:F1"/>
    <mergeCell ref="A20:F20"/>
    <mergeCell ref="A12:F12"/>
    <mergeCell ref="A13:F13"/>
    <mergeCell ref="B10:F10"/>
    <mergeCell ref="A11:F11"/>
    <mergeCell ref="B3:F3"/>
    <mergeCell ref="A19:F19"/>
    <mergeCell ref="A32:F32"/>
    <mergeCell ref="B2:F2"/>
    <mergeCell ref="B4:F4"/>
    <mergeCell ref="B5:F5"/>
    <mergeCell ref="B6:F6"/>
    <mergeCell ref="B7:F7"/>
    <mergeCell ref="B8:F8"/>
    <mergeCell ref="B9:F9"/>
    <mergeCell ref="A14:F14"/>
    <mergeCell ref="A25:B25"/>
    <mergeCell ref="D21:E21"/>
    <mergeCell ref="D25:E25"/>
    <mergeCell ref="D27:E27"/>
    <mergeCell ref="A21:B21"/>
    <mergeCell ref="A26:B26"/>
    <mergeCell ref="D22:E22"/>
    <mergeCell ref="A23:B23"/>
    <mergeCell ref="A27:B27"/>
    <mergeCell ref="D24:E24"/>
    <mergeCell ref="D23:E23"/>
  </mergeCells>
  <printOptions horizontalCentered="1"/>
  <pageMargins left="0.15748031496062992" right="0.1968503937007874" top="0.984251968503937" bottom="0.984251968503937" header="0.5118110236220472" footer="0.5118110236220472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1"/>
  <sheetViews>
    <sheetView zoomScale="70" zoomScaleNormal="70" zoomScalePageLayoutView="0" workbookViewId="0" topLeftCell="A1">
      <selection activeCell="C3" sqref="C3"/>
    </sheetView>
  </sheetViews>
  <sheetFormatPr defaultColWidth="11.421875" defaultRowHeight="12.75"/>
  <cols>
    <col min="1" max="1" width="9.421875" style="13" customWidth="1"/>
    <col min="2" max="2" width="100.140625" style="7" customWidth="1"/>
    <col min="3" max="3" width="79.140625" style="7" customWidth="1"/>
    <col min="4" max="4" width="4.140625" style="13" customWidth="1"/>
    <col min="5" max="8" width="3.7109375" style="13" customWidth="1"/>
    <col min="9" max="9" width="4.421875" style="14" customWidth="1"/>
    <col min="10" max="10" width="21.7109375" style="19" customWidth="1"/>
    <col min="11" max="11" width="7.140625" style="83" customWidth="1"/>
    <col min="12" max="12" width="6.7109375" style="134" bestFit="1" customWidth="1"/>
    <col min="13" max="13" width="11.7109375" style="135" bestFit="1" customWidth="1"/>
    <col min="14" max="14" width="2.421875" style="136" bestFit="1" customWidth="1"/>
    <col min="15" max="15" width="10.00390625" style="137" customWidth="1"/>
    <col min="16" max="16" width="10.00390625" style="137" bestFit="1" customWidth="1"/>
    <col min="17" max="17" width="2.28125" style="138" bestFit="1" customWidth="1"/>
    <col min="18" max="18" width="7.7109375" style="138" bestFit="1" customWidth="1"/>
    <col min="19" max="19" width="2.28125" style="139" bestFit="1" customWidth="1"/>
    <col min="20" max="20" width="10.28125" style="107" bestFit="1" customWidth="1"/>
    <col min="21" max="21" width="2.28125" style="41" bestFit="1" customWidth="1"/>
    <col min="22" max="22" width="9.00390625" style="42" bestFit="1" customWidth="1"/>
    <col min="23" max="23" width="8.57421875" style="42" bestFit="1" customWidth="1"/>
    <col min="24" max="24" width="2.28125" style="30" bestFit="1" customWidth="1"/>
    <col min="25" max="25" width="6.00390625" style="24" bestFit="1" customWidth="1"/>
    <col min="26" max="26" width="2.28125" style="15" bestFit="1" customWidth="1"/>
    <col min="27" max="27" width="11.421875" style="15" customWidth="1"/>
    <col min="28" max="16384" width="11.421875" style="6" customWidth="1"/>
  </cols>
  <sheetData>
    <row r="2" spans="1:8" ht="20.25" customHeight="1">
      <c r="A2" s="13">
        <f>'Identification EP1'!B6</f>
        <v>0</v>
      </c>
      <c r="C2" s="54">
        <f>'Identification EP1'!B5</f>
        <v>0</v>
      </c>
      <c r="D2" s="193" t="s">
        <v>158</v>
      </c>
      <c r="E2" s="228"/>
      <c r="F2" s="228"/>
      <c r="G2" s="228"/>
      <c r="H2" s="228"/>
    </row>
    <row r="3" spans="1:27" s="70" customFormat="1" ht="42" customHeight="1">
      <c r="A3" s="80" t="str">
        <f>'Identification EP1'!B2</f>
        <v>Certificat d'Aptitudes Professionnelles « Conducteur d'Installation de Production »</v>
      </c>
      <c r="B3" s="81"/>
      <c r="C3" s="82" t="str">
        <f>'Identification EP1'!B4</f>
        <v>EP1 (Unité UP1) : Conduite d'une ligne de production en mode normal</v>
      </c>
      <c r="D3" s="193">
        <f>'Identification EP1'!B7</f>
        <v>0</v>
      </c>
      <c r="E3" s="193"/>
      <c r="F3" s="193"/>
      <c r="G3" s="193"/>
      <c r="H3" s="193"/>
      <c r="I3" s="71"/>
      <c r="J3" s="72"/>
      <c r="K3" s="28" t="s">
        <v>16</v>
      </c>
      <c r="L3" s="140"/>
      <c r="M3" s="141"/>
      <c r="N3" s="142"/>
      <c r="O3" s="143"/>
      <c r="P3" s="143"/>
      <c r="Q3" s="144"/>
      <c r="R3" s="144"/>
      <c r="S3" s="142"/>
      <c r="T3" s="104"/>
      <c r="U3" s="73"/>
      <c r="V3" s="74"/>
      <c r="W3" s="74"/>
      <c r="X3" s="75"/>
      <c r="Y3" s="76"/>
      <c r="Z3" s="77"/>
      <c r="AA3" s="77"/>
    </row>
    <row r="4" spans="1:27" s="70" customFormat="1" ht="19.5" customHeight="1">
      <c r="A4" s="80"/>
      <c r="B4" s="81"/>
      <c r="C4" s="82"/>
      <c r="D4" s="193">
        <f>'Identification EP1'!B8</f>
        <v>0</v>
      </c>
      <c r="E4" s="193"/>
      <c r="F4" s="193"/>
      <c r="G4" s="193"/>
      <c r="H4" s="193"/>
      <c r="I4" s="71"/>
      <c r="J4" s="72"/>
      <c r="K4" s="28"/>
      <c r="L4" s="140"/>
      <c r="M4" s="141"/>
      <c r="N4" s="142"/>
      <c r="O4" s="143"/>
      <c r="P4" s="143"/>
      <c r="Q4" s="144"/>
      <c r="R4" s="144"/>
      <c r="S4" s="142"/>
      <c r="T4" s="104"/>
      <c r="U4" s="73"/>
      <c r="V4" s="74"/>
      <c r="W4" s="74"/>
      <c r="X4" s="75"/>
      <c r="Y4" s="76"/>
      <c r="Z4" s="77"/>
      <c r="AA4" s="77"/>
    </row>
    <row r="5" spans="1:27" s="70" customFormat="1" ht="19.5" customHeight="1" thickBot="1">
      <c r="A5" s="193" t="s">
        <v>12</v>
      </c>
      <c r="B5" s="193"/>
      <c r="C5" s="78" t="s">
        <v>28</v>
      </c>
      <c r="D5" s="40" t="s">
        <v>22</v>
      </c>
      <c r="E5" s="79">
        <v>0</v>
      </c>
      <c r="F5" s="79">
        <v>1</v>
      </c>
      <c r="G5" s="79">
        <v>2</v>
      </c>
      <c r="H5" s="79">
        <v>3</v>
      </c>
      <c r="I5" s="71"/>
      <c r="J5" s="84"/>
      <c r="K5" s="29" t="s">
        <v>15</v>
      </c>
      <c r="L5" s="140"/>
      <c r="M5" s="141"/>
      <c r="N5" s="142"/>
      <c r="O5" s="143"/>
      <c r="P5" s="143"/>
      <c r="Q5" s="144"/>
      <c r="R5" s="144"/>
      <c r="S5" s="142"/>
      <c r="T5" s="104"/>
      <c r="U5" s="73"/>
      <c r="V5" s="74"/>
      <c r="W5" s="74"/>
      <c r="X5" s="75"/>
      <c r="Y5" s="76"/>
      <c r="Z5" s="77"/>
      <c r="AA5" s="77"/>
    </row>
    <row r="6" spans="1:22" ht="19.5" customHeight="1">
      <c r="A6" s="197" t="s">
        <v>72</v>
      </c>
      <c r="B6" s="198"/>
      <c r="C6" s="198"/>
      <c r="D6" s="198"/>
      <c r="E6" s="198"/>
      <c r="F6" s="198"/>
      <c r="G6" s="198"/>
      <c r="H6" s="199"/>
      <c r="I6" s="16">
        <f>(IF(N6&gt;1,"◄",""))</f>
      </c>
      <c r="K6" s="22">
        <v>0.15</v>
      </c>
      <c r="M6" s="145">
        <f>IF(N6=1,SUMPRODUCT(M7:M14,N7:N14)/SUMPRODUCT(K7:K14,N7:N14),0)</f>
        <v>0</v>
      </c>
      <c r="N6" s="136">
        <f>IF(SUM(N7:N14)=0,0,1)</f>
        <v>0</v>
      </c>
      <c r="P6" s="137">
        <f>SUM(P7:P14)</f>
        <v>1</v>
      </c>
      <c r="T6" s="106"/>
      <c r="V6" s="32"/>
    </row>
    <row r="7" spans="1:22" ht="19.5" customHeight="1">
      <c r="A7" s="58"/>
      <c r="B7" s="59" t="s">
        <v>73</v>
      </c>
      <c r="C7" s="69" t="s">
        <v>75</v>
      </c>
      <c r="D7" s="96"/>
      <c r="E7" s="96"/>
      <c r="F7" s="96"/>
      <c r="G7" s="96"/>
      <c r="H7" s="115"/>
      <c r="I7" s="25">
        <f>IF(N7&gt;1,"◄",(IF(S7&gt;0,"◄","")))</f>
      </c>
      <c r="K7" s="21">
        <v>0.2</v>
      </c>
      <c r="M7" s="135">
        <f aca="true" t="shared" si="0" ref="M7:M14">(IF(F7&lt;&gt;"",1/3,0)+IF(G7&lt;&gt;"",2/3,0)+IF(H7&lt;&gt;"",1,0))*K7*20</f>
        <v>0</v>
      </c>
      <c r="N7" s="136">
        <f aca="true" t="shared" si="1" ref="N7:N14">IF(D7="",IF(E7&lt;&gt;"",1,0)+IF(F7&lt;&gt;"",1,0)+IF(G7&lt;&gt;"",1,0)+IF(H7&lt;&gt;"",1,0),0)</f>
        <v>0</v>
      </c>
      <c r="O7" s="137">
        <f aca="true" t="shared" si="2" ref="O7:O14">IF(D7&lt;&gt;"",0,(IF(E7&lt;&gt;"",0.02,(M7/(K7*20)))))</f>
        <v>0</v>
      </c>
      <c r="P7" s="137">
        <f aca="true" t="shared" si="3" ref="P7:P14">IF(D7&lt;&gt;"",0,K7)</f>
        <v>0.2</v>
      </c>
      <c r="Q7" s="138">
        <f aca="true" t="shared" si="4" ref="Q7:Q14">IF(I7&lt;&gt;"",1,0)</f>
        <v>0</v>
      </c>
      <c r="R7" s="138" t="b">
        <f aca="true" t="shared" si="5" ref="R7:R14">IF(D7="",OR(E7&lt;&gt;"",F7&lt;&gt;"",G7&lt;&gt;"",H7&lt;&gt;""),0)</f>
        <v>0</v>
      </c>
      <c r="S7" s="136">
        <f aca="true" t="shared" si="6" ref="S7:S14">IF(D7&lt;&gt;"",IF(E7&lt;&gt;"",1,0)+IF(F7&lt;&gt;"",1,0)+IF(G7&lt;&gt;"",1,0)+IF(H7&lt;&gt;"",1,0),0)</f>
        <v>0</v>
      </c>
      <c r="T7" s="105"/>
      <c r="V7" s="31"/>
    </row>
    <row r="8" spans="1:22" ht="19.5" customHeight="1">
      <c r="A8" s="58"/>
      <c r="B8" s="226" t="s">
        <v>74</v>
      </c>
      <c r="C8" s="114" t="s">
        <v>77</v>
      </c>
      <c r="D8" s="44"/>
      <c r="E8" s="44"/>
      <c r="F8" s="44"/>
      <c r="G8" s="44"/>
      <c r="H8" s="116"/>
      <c r="I8" s="25">
        <f aca="true" t="shared" si="7" ref="I8:I14">IF(N8&gt;1,"◄",(IF(S8&gt;0,"◄","")))</f>
      </c>
      <c r="K8" s="21">
        <v>0.15</v>
      </c>
      <c r="M8" s="135">
        <f t="shared" si="0"/>
        <v>0</v>
      </c>
      <c r="N8" s="136">
        <f t="shared" si="1"/>
        <v>0</v>
      </c>
      <c r="O8" s="137">
        <f t="shared" si="2"/>
        <v>0</v>
      </c>
      <c r="P8" s="137">
        <f t="shared" si="3"/>
        <v>0.15</v>
      </c>
      <c r="Q8" s="138">
        <f t="shared" si="4"/>
        <v>0</v>
      </c>
      <c r="R8" s="138" t="b">
        <f t="shared" si="5"/>
        <v>0</v>
      </c>
      <c r="S8" s="136">
        <f t="shared" si="6"/>
        <v>0</v>
      </c>
      <c r="T8" s="105"/>
      <c r="V8" s="31"/>
    </row>
    <row r="9" spans="1:22" ht="19.5" customHeight="1">
      <c r="A9" s="58"/>
      <c r="B9" s="227"/>
      <c r="C9" s="69" t="s">
        <v>76</v>
      </c>
      <c r="D9" s="96"/>
      <c r="E9" s="96"/>
      <c r="F9" s="96"/>
      <c r="G9" s="96"/>
      <c r="H9" s="115"/>
      <c r="I9" s="25">
        <f t="shared" si="7"/>
      </c>
      <c r="K9" s="21">
        <v>0.1</v>
      </c>
      <c r="M9" s="135">
        <f t="shared" si="0"/>
        <v>0</v>
      </c>
      <c r="N9" s="136">
        <f t="shared" si="1"/>
        <v>0</v>
      </c>
      <c r="O9" s="137">
        <f t="shared" si="2"/>
        <v>0</v>
      </c>
      <c r="P9" s="137">
        <f t="shared" si="3"/>
        <v>0.1</v>
      </c>
      <c r="Q9" s="138">
        <f t="shared" si="4"/>
        <v>0</v>
      </c>
      <c r="R9" s="138" t="b">
        <f t="shared" si="5"/>
        <v>0</v>
      </c>
      <c r="S9" s="136">
        <f t="shared" si="6"/>
        <v>0</v>
      </c>
      <c r="T9" s="105"/>
      <c r="V9" s="31"/>
    </row>
    <row r="10" spans="1:22" ht="19.5" customHeight="1">
      <c r="A10" s="58"/>
      <c r="B10" s="59" t="s">
        <v>78</v>
      </c>
      <c r="C10" s="98" t="s">
        <v>79</v>
      </c>
      <c r="D10" s="44"/>
      <c r="E10" s="44"/>
      <c r="F10" s="44"/>
      <c r="G10" s="44"/>
      <c r="H10" s="116"/>
      <c r="I10" s="25">
        <f t="shared" si="7"/>
      </c>
      <c r="K10" s="21">
        <v>0.2</v>
      </c>
      <c r="M10" s="135">
        <f t="shared" si="0"/>
        <v>0</v>
      </c>
      <c r="N10" s="136">
        <f t="shared" si="1"/>
        <v>0</v>
      </c>
      <c r="O10" s="137">
        <f t="shared" si="2"/>
        <v>0</v>
      </c>
      <c r="P10" s="137">
        <f t="shared" si="3"/>
        <v>0.2</v>
      </c>
      <c r="Q10" s="138">
        <f t="shared" si="4"/>
        <v>0</v>
      </c>
      <c r="R10" s="138" t="b">
        <f t="shared" si="5"/>
        <v>0</v>
      </c>
      <c r="S10" s="136">
        <f t="shared" si="6"/>
        <v>0</v>
      </c>
      <c r="T10" s="105"/>
      <c r="V10" s="31"/>
    </row>
    <row r="11" spans="1:22" ht="19.5" customHeight="1">
      <c r="A11" s="58"/>
      <c r="B11" s="59" t="s">
        <v>80</v>
      </c>
      <c r="C11" s="69" t="s">
        <v>85</v>
      </c>
      <c r="D11" s="96"/>
      <c r="E11" s="96"/>
      <c r="F11" s="96"/>
      <c r="G11" s="96"/>
      <c r="H11" s="115"/>
      <c r="I11" s="25">
        <f t="shared" si="7"/>
      </c>
      <c r="K11" s="21">
        <v>0.1</v>
      </c>
      <c r="M11" s="135">
        <f t="shared" si="0"/>
        <v>0</v>
      </c>
      <c r="N11" s="136">
        <f t="shared" si="1"/>
        <v>0</v>
      </c>
      <c r="O11" s="137">
        <f t="shared" si="2"/>
        <v>0</v>
      </c>
      <c r="P11" s="137">
        <f t="shared" si="3"/>
        <v>0.1</v>
      </c>
      <c r="Q11" s="138">
        <f t="shared" si="4"/>
        <v>0</v>
      </c>
      <c r="R11" s="138" t="b">
        <f t="shared" si="5"/>
        <v>0</v>
      </c>
      <c r="S11" s="136">
        <f t="shared" si="6"/>
        <v>0</v>
      </c>
      <c r="T11" s="105"/>
      <c r="V11" s="31"/>
    </row>
    <row r="12" spans="1:22" ht="19.5" customHeight="1">
      <c r="A12" s="58"/>
      <c r="B12" s="59" t="s">
        <v>81</v>
      </c>
      <c r="C12" s="60" t="s">
        <v>84</v>
      </c>
      <c r="D12" s="44"/>
      <c r="E12" s="44"/>
      <c r="F12" s="44"/>
      <c r="G12" s="44"/>
      <c r="H12" s="116"/>
      <c r="I12" s="25">
        <f t="shared" si="7"/>
      </c>
      <c r="K12" s="21">
        <v>0.15</v>
      </c>
      <c r="M12" s="135">
        <f t="shared" si="0"/>
        <v>0</v>
      </c>
      <c r="N12" s="136">
        <f t="shared" si="1"/>
        <v>0</v>
      </c>
      <c r="O12" s="137">
        <f t="shared" si="2"/>
        <v>0</v>
      </c>
      <c r="P12" s="137">
        <f t="shared" si="3"/>
        <v>0.15</v>
      </c>
      <c r="Q12" s="138">
        <f t="shared" si="4"/>
        <v>0</v>
      </c>
      <c r="R12" s="138" t="b">
        <f t="shared" si="5"/>
        <v>0</v>
      </c>
      <c r="S12" s="136">
        <f t="shared" si="6"/>
        <v>0</v>
      </c>
      <c r="T12" s="105"/>
      <c r="V12" s="31"/>
    </row>
    <row r="13" spans="1:22" ht="19.5" customHeight="1">
      <c r="A13" s="102"/>
      <c r="B13" s="64" t="s">
        <v>82</v>
      </c>
      <c r="C13" s="69" t="s">
        <v>86</v>
      </c>
      <c r="D13" s="147"/>
      <c r="E13" s="147"/>
      <c r="F13" s="147"/>
      <c r="G13" s="147"/>
      <c r="H13" s="148"/>
      <c r="I13" s="25">
        <f t="shared" si="7"/>
      </c>
      <c r="K13" s="21">
        <v>0.05</v>
      </c>
      <c r="M13" s="135">
        <f t="shared" si="0"/>
        <v>0</v>
      </c>
      <c r="N13" s="136">
        <f t="shared" si="1"/>
        <v>0</v>
      </c>
      <c r="O13" s="137">
        <f t="shared" si="2"/>
        <v>0</v>
      </c>
      <c r="P13" s="137">
        <f t="shared" si="3"/>
        <v>0.05</v>
      </c>
      <c r="Q13" s="138">
        <f t="shared" si="4"/>
        <v>0</v>
      </c>
      <c r="R13" s="138" t="b">
        <f t="shared" si="5"/>
        <v>0</v>
      </c>
      <c r="S13" s="136">
        <f t="shared" si="6"/>
        <v>0</v>
      </c>
      <c r="T13" s="105"/>
      <c r="V13" s="31"/>
    </row>
    <row r="14" spans="1:22" ht="19.5" customHeight="1" thickBot="1">
      <c r="A14" s="61"/>
      <c r="B14" s="62" t="s">
        <v>83</v>
      </c>
      <c r="C14" s="65" t="s">
        <v>87</v>
      </c>
      <c r="D14" s="45"/>
      <c r="E14" s="45"/>
      <c r="F14" s="45"/>
      <c r="G14" s="45"/>
      <c r="H14" s="117"/>
      <c r="I14" s="25">
        <f t="shared" si="7"/>
      </c>
      <c r="K14" s="21">
        <v>0.05</v>
      </c>
      <c r="L14" s="134">
        <f>SUM(K7:K14)</f>
        <v>1</v>
      </c>
      <c r="M14" s="135">
        <f t="shared" si="0"/>
        <v>0</v>
      </c>
      <c r="N14" s="136">
        <f t="shared" si="1"/>
        <v>0</v>
      </c>
      <c r="O14" s="137">
        <f t="shared" si="2"/>
        <v>0</v>
      </c>
      <c r="P14" s="137">
        <f t="shared" si="3"/>
        <v>0.05</v>
      </c>
      <c r="Q14" s="138">
        <f t="shared" si="4"/>
        <v>0</v>
      </c>
      <c r="R14" s="138" t="b">
        <f t="shared" si="5"/>
        <v>0</v>
      </c>
      <c r="S14" s="136">
        <f t="shared" si="6"/>
        <v>0</v>
      </c>
      <c r="T14" s="105"/>
      <c r="V14" s="31"/>
    </row>
    <row r="15" spans="1:22" ht="19.5" customHeight="1">
      <c r="A15" s="197" t="s">
        <v>88</v>
      </c>
      <c r="B15" s="198"/>
      <c r="C15" s="198"/>
      <c r="D15" s="198"/>
      <c r="E15" s="198"/>
      <c r="F15" s="198"/>
      <c r="G15" s="198"/>
      <c r="H15" s="199"/>
      <c r="I15" s="16"/>
      <c r="J15" s="20"/>
      <c r="K15" s="22">
        <v>0.15</v>
      </c>
      <c r="M15" s="145">
        <f>IF(N15=1,SUMPRODUCT(M16:M24,N16:N24)/SUMPRODUCT(K16:K24,N16:N24),0)</f>
        <v>0</v>
      </c>
      <c r="N15" s="136">
        <f>IF(SUM(N16:N24)=0,0,1)</f>
        <v>0</v>
      </c>
      <c r="P15" s="137">
        <f>SUM(P16:P24)</f>
        <v>1</v>
      </c>
      <c r="R15" s="138" t="b">
        <f>OR(R7=FALSE,R8=FALSE,R9=FALSE,R10=FALSE,R11=FALSE,R12=FALSE,R13=FALSE,R14=FALSE)</f>
        <v>1</v>
      </c>
      <c r="S15" s="136"/>
      <c r="T15" s="106"/>
      <c r="V15" s="32"/>
    </row>
    <row r="16" spans="1:22" ht="19.5" customHeight="1">
      <c r="A16" s="63"/>
      <c r="B16" s="64" t="s">
        <v>89</v>
      </c>
      <c r="C16" s="60" t="s">
        <v>90</v>
      </c>
      <c r="D16" s="44"/>
      <c r="E16" s="99"/>
      <c r="F16" s="99"/>
      <c r="G16" s="99"/>
      <c r="H16" s="118"/>
      <c r="I16" s="25">
        <f aca="true" t="shared" si="8" ref="I16:I24">IF(N16&gt;1,"◄",(IF(S16&gt;0,"◄","")))</f>
      </c>
      <c r="J16" s="20"/>
      <c r="K16" s="21">
        <v>0.1</v>
      </c>
      <c r="M16" s="135">
        <f>(IF(F16&lt;&gt;"",1/3,0)+IF(G16&lt;&gt;"",2/3,0)+IF(H16&lt;&gt;"",1,0))*K16*20</f>
        <v>0</v>
      </c>
      <c r="N16" s="136">
        <f>IF(D16="",IF(E16&lt;&gt;"",1,0)+IF(F16&lt;&gt;"",1,0)+IF(G16&lt;&gt;"",1,0)+IF(H16&lt;&gt;"",1,0),0)</f>
        <v>0</v>
      </c>
      <c r="O16" s="137">
        <f>IF(D16&lt;&gt;"",0,(IF(E16&lt;&gt;"",0.02,(M16/(K16*20)))))</f>
        <v>0</v>
      </c>
      <c r="P16" s="137">
        <f>IF(D16&lt;&gt;"",0,K16)</f>
        <v>0.1</v>
      </c>
      <c r="Q16" s="138">
        <f>IF(I16&lt;&gt;"",1,0)</f>
        <v>0</v>
      </c>
      <c r="R16" s="138" t="b">
        <f>IF(D16="",OR(E16&lt;&gt;"",F16&lt;&gt;"",G16&lt;&gt;"",H16&lt;&gt;""),0)</f>
        <v>0</v>
      </c>
      <c r="S16" s="136">
        <f>IF(D16&lt;&gt;"",IF(E16&lt;&gt;"",1,0)+IF(F16&lt;&gt;"",1,0)+IF(G16&lt;&gt;"",1,0)+IF(H16&lt;&gt;"",1,0),0)</f>
        <v>0</v>
      </c>
      <c r="T16" s="105"/>
      <c r="V16" s="31"/>
    </row>
    <row r="17" spans="1:22" ht="19.5" customHeight="1">
      <c r="A17" s="58"/>
      <c r="B17" s="59" t="s">
        <v>91</v>
      </c>
      <c r="C17" s="69" t="s">
        <v>92</v>
      </c>
      <c r="D17" s="96"/>
      <c r="E17" s="97"/>
      <c r="F17" s="97"/>
      <c r="G17" s="97"/>
      <c r="H17" s="119"/>
      <c r="I17" s="25">
        <f t="shared" si="8"/>
      </c>
      <c r="J17" s="20"/>
      <c r="K17" s="21">
        <v>0.1</v>
      </c>
      <c r="M17" s="135">
        <f>(IF(F17&lt;&gt;"",1/3,0)+IF(G17&lt;&gt;"",2/3,0)+IF(H17&lt;&gt;"",1,0))*K17*20</f>
        <v>0</v>
      </c>
      <c r="N17" s="136">
        <f>IF(D17="",IF(E17&lt;&gt;"",1,0)+IF(F17&lt;&gt;"",1,0)+IF(G17&lt;&gt;"",1,0)+IF(H17&lt;&gt;"",1,0),0)</f>
        <v>0</v>
      </c>
      <c r="O17" s="137">
        <f>IF(D17&lt;&gt;"",0,(IF(E17&lt;&gt;"",0.02,(M17/(K17*20)))))</f>
        <v>0</v>
      </c>
      <c r="P17" s="137">
        <f>IF(D17&lt;&gt;"",0,K17)</f>
        <v>0.1</v>
      </c>
      <c r="Q17" s="138">
        <f aca="true" t="shared" si="9" ref="Q17:Q24">IF(I17&lt;&gt;"",1,0)</f>
        <v>0</v>
      </c>
      <c r="R17" s="138" t="b">
        <f aca="true" t="shared" si="10" ref="R17:R24">IF(D17="",OR(E17&lt;&gt;"",F17&lt;&gt;"",G17&lt;&gt;"",H17&lt;&gt;""),0)</f>
        <v>0</v>
      </c>
      <c r="S17" s="136">
        <f aca="true" t="shared" si="11" ref="S17:S24">IF(D17&lt;&gt;"",IF(E17&lt;&gt;"",1,0)+IF(F17&lt;&gt;"",1,0)+IF(G17&lt;&gt;"",1,0)+IF(H17&lt;&gt;"",1,0),0)</f>
        <v>0</v>
      </c>
      <c r="T17" s="105"/>
      <c r="V17" s="31"/>
    </row>
    <row r="18" spans="1:22" ht="19.5" customHeight="1">
      <c r="A18" s="58"/>
      <c r="B18" s="59" t="s">
        <v>98</v>
      </c>
      <c r="C18" s="60" t="s">
        <v>93</v>
      </c>
      <c r="D18" s="44"/>
      <c r="E18" s="99"/>
      <c r="F18" s="99"/>
      <c r="G18" s="99"/>
      <c r="H18" s="118"/>
      <c r="I18" s="25">
        <f t="shared" si="8"/>
      </c>
      <c r="J18" s="20"/>
      <c r="K18" s="21">
        <v>0.1</v>
      </c>
      <c r="M18" s="135">
        <f aca="true" t="shared" si="12" ref="M18:M24">(IF(F18&lt;&gt;"",1/3,0)+IF(G18&lt;&gt;"",2/3,0)+IF(H18&lt;&gt;"",1,0))*K18*20</f>
        <v>0</v>
      </c>
      <c r="N18" s="136">
        <f aca="true" t="shared" si="13" ref="N18:N24">IF(D18="",IF(E18&lt;&gt;"",1,0)+IF(F18&lt;&gt;"",1,0)+IF(G18&lt;&gt;"",1,0)+IF(H18&lt;&gt;"",1,0),0)</f>
        <v>0</v>
      </c>
      <c r="O18" s="137">
        <f aca="true" t="shared" si="14" ref="O18:O24">IF(D18&lt;&gt;"",0,(IF(E18&lt;&gt;"",0.02,(M18/(K18*20)))))</f>
        <v>0</v>
      </c>
      <c r="P18" s="137">
        <f aca="true" t="shared" si="15" ref="P18:P24">IF(D18&lt;&gt;"",0,K18)</f>
        <v>0.1</v>
      </c>
      <c r="Q18" s="138">
        <f t="shared" si="9"/>
        <v>0</v>
      </c>
      <c r="R18" s="138" t="b">
        <f t="shared" si="10"/>
        <v>0</v>
      </c>
      <c r="S18" s="136">
        <f t="shared" si="11"/>
        <v>0</v>
      </c>
      <c r="T18" s="105"/>
      <c r="V18" s="31"/>
    </row>
    <row r="19" spans="1:22" ht="19.5" customHeight="1">
      <c r="A19" s="58"/>
      <c r="B19" s="59" t="s">
        <v>99</v>
      </c>
      <c r="C19" s="69" t="s">
        <v>100</v>
      </c>
      <c r="D19" s="96"/>
      <c r="E19" s="97"/>
      <c r="F19" s="97"/>
      <c r="G19" s="97"/>
      <c r="H19" s="119"/>
      <c r="I19" s="25">
        <f t="shared" si="8"/>
      </c>
      <c r="J19" s="20"/>
      <c r="K19" s="21">
        <v>0.1</v>
      </c>
      <c r="M19" s="135">
        <f t="shared" si="12"/>
        <v>0</v>
      </c>
      <c r="N19" s="136">
        <f t="shared" si="13"/>
        <v>0</v>
      </c>
      <c r="O19" s="137">
        <f t="shared" si="14"/>
        <v>0</v>
      </c>
      <c r="P19" s="137">
        <f t="shared" si="15"/>
        <v>0.1</v>
      </c>
      <c r="Q19" s="138">
        <f t="shared" si="9"/>
        <v>0</v>
      </c>
      <c r="R19" s="138" t="b">
        <f t="shared" si="10"/>
        <v>0</v>
      </c>
      <c r="S19" s="136">
        <f t="shared" si="11"/>
        <v>0</v>
      </c>
      <c r="T19" s="105"/>
      <c r="V19" s="31"/>
    </row>
    <row r="20" spans="1:22" ht="19.5" customHeight="1">
      <c r="A20" s="58"/>
      <c r="B20" s="59" t="s">
        <v>94</v>
      </c>
      <c r="C20" s="60" t="s">
        <v>95</v>
      </c>
      <c r="D20" s="44"/>
      <c r="E20" s="99"/>
      <c r="F20" s="99"/>
      <c r="G20" s="99"/>
      <c r="H20" s="118"/>
      <c r="I20" s="25">
        <f t="shared" si="8"/>
      </c>
      <c r="J20" s="20"/>
      <c r="K20" s="21">
        <v>0.2</v>
      </c>
      <c r="M20" s="135">
        <f t="shared" si="12"/>
        <v>0</v>
      </c>
      <c r="N20" s="136">
        <f t="shared" si="13"/>
        <v>0</v>
      </c>
      <c r="O20" s="137">
        <f t="shared" si="14"/>
        <v>0</v>
      </c>
      <c r="P20" s="137">
        <f t="shared" si="15"/>
        <v>0.2</v>
      </c>
      <c r="Q20" s="138">
        <f t="shared" si="9"/>
        <v>0</v>
      </c>
      <c r="R20" s="138" t="b">
        <f t="shared" si="10"/>
        <v>0</v>
      </c>
      <c r="S20" s="136">
        <f t="shared" si="11"/>
        <v>0</v>
      </c>
      <c r="T20" s="105"/>
      <c r="V20" s="31"/>
    </row>
    <row r="21" spans="1:22" ht="19.5" customHeight="1">
      <c r="A21" s="58"/>
      <c r="B21" s="59" t="s">
        <v>101</v>
      </c>
      <c r="C21" s="69" t="s">
        <v>102</v>
      </c>
      <c r="D21" s="96"/>
      <c r="E21" s="97"/>
      <c r="F21" s="97"/>
      <c r="G21" s="97"/>
      <c r="H21" s="119"/>
      <c r="I21" s="25">
        <f t="shared" si="8"/>
      </c>
      <c r="J21" s="20"/>
      <c r="K21" s="21">
        <v>0.1</v>
      </c>
      <c r="M21" s="135">
        <f t="shared" si="12"/>
        <v>0</v>
      </c>
      <c r="N21" s="136">
        <f t="shared" si="13"/>
        <v>0</v>
      </c>
      <c r="O21" s="137">
        <f t="shared" si="14"/>
        <v>0</v>
      </c>
      <c r="P21" s="137">
        <f t="shared" si="15"/>
        <v>0.1</v>
      </c>
      <c r="Q21" s="138">
        <f t="shared" si="9"/>
        <v>0</v>
      </c>
      <c r="R21" s="138" t="b">
        <f t="shared" si="10"/>
        <v>0</v>
      </c>
      <c r="S21" s="136">
        <f t="shared" si="11"/>
        <v>0</v>
      </c>
      <c r="T21" s="105"/>
      <c r="V21" s="31"/>
    </row>
    <row r="22" spans="1:22" ht="19.5" customHeight="1">
      <c r="A22" s="58"/>
      <c r="B22" s="59" t="s">
        <v>96</v>
      </c>
      <c r="C22" s="60" t="s">
        <v>97</v>
      </c>
      <c r="D22" s="44"/>
      <c r="E22" s="99"/>
      <c r="F22" s="99"/>
      <c r="G22" s="99"/>
      <c r="H22" s="118"/>
      <c r="I22" s="25">
        <f t="shared" si="8"/>
      </c>
      <c r="J22" s="20"/>
      <c r="K22" s="21">
        <v>0.1</v>
      </c>
      <c r="M22" s="135">
        <f t="shared" si="12"/>
        <v>0</v>
      </c>
      <c r="N22" s="136">
        <f t="shared" si="13"/>
        <v>0</v>
      </c>
      <c r="O22" s="137">
        <f t="shared" si="14"/>
        <v>0</v>
      </c>
      <c r="P22" s="137">
        <f t="shared" si="15"/>
        <v>0.1</v>
      </c>
      <c r="Q22" s="138">
        <f t="shared" si="9"/>
        <v>0</v>
      </c>
      <c r="R22" s="138" t="b">
        <f t="shared" si="10"/>
        <v>0</v>
      </c>
      <c r="S22" s="136">
        <f t="shared" si="11"/>
        <v>0</v>
      </c>
      <c r="T22" s="105"/>
      <c r="V22" s="31"/>
    </row>
    <row r="23" spans="1:22" ht="19.5" customHeight="1">
      <c r="A23" s="58"/>
      <c r="B23" s="59" t="s">
        <v>103</v>
      </c>
      <c r="C23" s="69" t="s">
        <v>79</v>
      </c>
      <c r="D23" s="96"/>
      <c r="E23" s="97"/>
      <c r="F23" s="97"/>
      <c r="G23" s="97"/>
      <c r="H23" s="119"/>
      <c r="I23" s="25">
        <f t="shared" si="8"/>
      </c>
      <c r="J23" s="20"/>
      <c r="K23" s="21">
        <v>0.1</v>
      </c>
      <c r="M23" s="135">
        <f t="shared" si="12"/>
        <v>0</v>
      </c>
      <c r="N23" s="136">
        <f t="shared" si="13"/>
        <v>0</v>
      </c>
      <c r="O23" s="137">
        <f t="shared" si="14"/>
        <v>0</v>
      </c>
      <c r="P23" s="137">
        <f t="shared" si="15"/>
        <v>0.1</v>
      </c>
      <c r="Q23" s="138">
        <f t="shared" si="9"/>
        <v>0</v>
      </c>
      <c r="R23" s="138" t="b">
        <f t="shared" si="10"/>
        <v>0</v>
      </c>
      <c r="S23" s="136">
        <f t="shared" si="11"/>
        <v>0</v>
      </c>
      <c r="T23" s="105"/>
      <c r="V23" s="31"/>
    </row>
    <row r="24" spans="1:22" ht="19.5" customHeight="1" thickBot="1">
      <c r="A24" s="58"/>
      <c r="B24" s="59" t="s">
        <v>104</v>
      </c>
      <c r="C24" s="60" t="s">
        <v>105</v>
      </c>
      <c r="D24" s="45"/>
      <c r="E24" s="46"/>
      <c r="F24" s="46"/>
      <c r="G24" s="46"/>
      <c r="H24" s="120"/>
      <c r="I24" s="25">
        <f t="shared" si="8"/>
      </c>
      <c r="J24" s="20"/>
      <c r="K24" s="21">
        <v>0.1</v>
      </c>
      <c r="L24" s="134">
        <f>SUM(K16:K24)</f>
        <v>1</v>
      </c>
      <c r="M24" s="135">
        <f t="shared" si="12"/>
        <v>0</v>
      </c>
      <c r="N24" s="136">
        <f t="shared" si="13"/>
        <v>0</v>
      </c>
      <c r="O24" s="137">
        <f t="shared" si="14"/>
        <v>0</v>
      </c>
      <c r="P24" s="137">
        <f t="shared" si="15"/>
        <v>0.1</v>
      </c>
      <c r="Q24" s="138">
        <f t="shared" si="9"/>
        <v>0</v>
      </c>
      <c r="R24" s="138" t="b">
        <f t="shared" si="10"/>
        <v>0</v>
      </c>
      <c r="S24" s="136">
        <f t="shared" si="11"/>
        <v>0</v>
      </c>
      <c r="T24" s="105"/>
      <c r="V24" s="31"/>
    </row>
    <row r="25" spans="1:22" ht="19.5" customHeight="1">
      <c r="A25" s="194" t="s">
        <v>106</v>
      </c>
      <c r="B25" s="195"/>
      <c r="C25" s="195"/>
      <c r="D25" s="195"/>
      <c r="E25" s="195"/>
      <c r="F25" s="195"/>
      <c r="G25" s="195"/>
      <c r="H25" s="196"/>
      <c r="I25" s="16"/>
      <c r="J25" s="20"/>
      <c r="K25" s="22">
        <v>0.3</v>
      </c>
      <c r="M25" s="145">
        <f>IF(N25=1,SUMPRODUCT(M26:M33,N26:N33)/SUMPRODUCT(K26:K33,N26:N33),0)</f>
        <v>0</v>
      </c>
      <c r="N25" s="136">
        <f>IF(SUM(N26:N33)=0,0,1)</f>
        <v>0</v>
      </c>
      <c r="P25" s="137">
        <f>SUM(P26:P33)</f>
        <v>0.9999999999999999</v>
      </c>
      <c r="R25" s="138" t="b">
        <f>OR(R16=FALSE,R17=FALSE,R18=FALSE,R19=FALSE,R20=FALSE,R21=FALSE,R22=FALSE,R23=FALSE,R24=FALSE)</f>
        <v>1</v>
      </c>
      <c r="S25" s="136"/>
      <c r="T25" s="106"/>
      <c r="V25" s="32"/>
    </row>
    <row r="26" spans="1:22" ht="19.5" customHeight="1">
      <c r="A26" s="63"/>
      <c r="B26" s="64" t="s">
        <v>107</v>
      </c>
      <c r="C26" s="108" t="s">
        <v>108</v>
      </c>
      <c r="D26" s="96"/>
      <c r="E26" s="121"/>
      <c r="F26" s="121"/>
      <c r="G26" s="121"/>
      <c r="H26" s="123"/>
      <c r="I26" s="25">
        <f>IF(N26&gt;1,"◄",(IF(S26&gt;0,"◄","")))</f>
      </c>
      <c r="J26" s="20"/>
      <c r="K26" s="21">
        <v>0.1</v>
      </c>
      <c r="M26" s="135">
        <f aca="true" t="shared" si="16" ref="M26:M33">(IF(F26&lt;&gt;"",1/3,0)+IF(G26&lt;&gt;"",2/3,0)+IF(H26&lt;&gt;"",1,0))*K26*20</f>
        <v>0</v>
      </c>
      <c r="N26" s="136">
        <f aca="true" t="shared" si="17" ref="N26:N33">IF(D26="",IF(E26&lt;&gt;"",1,0)+IF(F26&lt;&gt;"",1,0)+IF(G26&lt;&gt;"",1,0)+IF(H26&lt;&gt;"",1,0),0)</f>
        <v>0</v>
      </c>
      <c r="O26" s="137">
        <f aca="true" t="shared" si="18" ref="O26:O33">IF(D26&lt;&gt;"",0,(IF(E26&lt;&gt;"",0.02,(M26/(K26*20)))))</f>
        <v>0</v>
      </c>
      <c r="P26" s="137">
        <f aca="true" t="shared" si="19" ref="P26:P33">IF(D26&lt;&gt;"",0,K26)</f>
        <v>0.1</v>
      </c>
      <c r="Q26" s="138">
        <f aca="true" t="shared" si="20" ref="Q26:Q33">IF(I26&lt;&gt;"",1,0)</f>
        <v>0</v>
      </c>
      <c r="R26" s="138" t="b">
        <f aca="true" t="shared" si="21" ref="R26:R33">IF(D26="",OR(E26&lt;&gt;"",F26&lt;&gt;"",G26&lt;&gt;"",H26&lt;&gt;""),0)</f>
        <v>0</v>
      </c>
      <c r="S26" s="136">
        <f aca="true" t="shared" si="22" ref="S26:S33">IF(D26&lt;&gt;"",IF(E26&lt;&gt;"",1,0)+IF(F26&lt;&gt;"",1,0)+IF(G26&lt;&gt;"",1,0)+IF(H26&lt;&gt;"",1,0),0)</f>
        <v>0</v>
      </c>
      <c r="T26" s="105"/>
      <c r="V26" s="31"/>
    </row>
    <row r="27" spans="1:22" ht="19.5" customHeight="1">
      <c r="A27" s="63"/>
      <c r="B27" s="64" t="s">
        <v>110</v>
      </c>
      <c r="C27" s="60" t="s">
        <v>109</v>
      </c>
      <c r="D27" s="44"/>
      <c r="E27" s="122"/>
      <c r="F27" s="122"/>
      <c r="G27" s="122"/>
      <c r="H27" s="124"/>
      <c r="I27" s="25">
        <f aca="true" t="shared" si="23" ref="I27:I52">IF(N27&gt;1,"◄",(IF(S27&gt;0,"◄","")))</f>
      </c>
      <c r="J27" s="20"/>
      <c r="K27" s="21">
        <v>0.1</v>
      </c>
      <c r="M27" s="135">
        <f t="shared" si="16"/>
        <v>0</v>
      </c>
      <c r="N27" s="136">
        <f t="shared" si="17"/>
        <v>0</v>
      </c>
      <c r="O27" s="137">
        <f t="shared" si="18"/>
        <v>0</v>
      </c>
      <c r="P27" s="137">
        <f t="shared" si="19"/>
        <v>0.1</v>
      </c>
      <c r="Q27" s="138">
        <f t="shared" si="20"/>
        <v>0</v>
      </c>
      <c r="R27" s="138" t="b">
        <f t="shared" si="21"/>
        <v>0</v>
      </c>
      <c r="S27" s="136">
        <f t="shared" si="22"/>
        <v>0</v>
      </c>
      <c r="T27" s="105"/>
      <c r="V27" s="31"/>
    </row>
    <row r="28" spans="1:22" ht="19.5" customHeight="1">
      <c r="A28" s="63"/>
      <c r="B28" s="64" t="s">
        <v>111</v>
      </c>
      <c r="C28" s="108" t="s">
        <v>112</v>
      </c>
      <c r="D28" s="96"/>
      <c r="E28" s="121"/>
      <c r="F28" s="121"/>
      <c r="G28" s="121"/>
      <c r="H28" s="123"/>
      <c r="I28" s="25">
        <f t="shared" si="23"/>
      </c>
      <c r="J28" s="20"/>
      <c r="K28" s="21">
        <v>0.1</v>
      </c>
      <c r="M28" s="135">
        <f t="shared" si="16"/>
        <v>0</v>
      </c>
      <c r="N28" s="136">
        <f t="shared" si="17"/>
        <v>0</v>
      </c>
      <c r="O28" s="137">
        <f t="shared" si="18"/>
        <v>0</v>
      </c>
      <c r="P28" s="137">
        <f t="shared" si="19"/>
        <v>0.1</v>
      </c>
      <c r="Q28" s="138">
        <f t="shared" si="20"/>
        <v>0</v>
      </c>
      <c r="R28" s="138" t="b">
        <f t="shared" si="21"/>
        <v>0</v>
      </c>
      <c r="S28" s="136">
        <f t="shared" si="22"/>
        <v>0</v>
      </c>
      <c r="T28" s="105"/>
      <c r="V28" s="31"/>
    </row>
    <row r="29" spans="1:22" ht="19.5" customHeight="1">
      <c r="A29" s="63"/>
      <c r="B29" s="64" t="s">
        <v>113</v>
      </c>
      <c r="C29" s="60" t="s">
        <v>114</v>
      </c>
      <c r="D29" s="44"/>
      <c r="E29" s="122"/>
      <c r="F29" s="122"/>
      <c r="G29" s="122"/>
      <c r="H29" s="124"/>
      <c r="I29" s="25">
        <f t="shared" si="23"/>
      </c>
      <c r="J29" s="20"/>
      <c r="K29" s="21">
        <v>0.2</v>
      </c>
      <c r="M29" s="135">
        <f t="shared" si="16"/>
        <v>0</v>
      </c>
      <c r="N29" s="136">
        <f t="shared" si="17"/>
        <v>0</v>
      </c>
      <c r="O29" s="137">
        <f t="shared" si="18"/>
        <v>0</v>
      </c>
      <c r="P29" s="137">
        <f t="shared" si="19"/>
        <v>0.2</v>
      </c>
      <c r="Q29" s="138">
        <f t="shared" si="20"/>
        <v>0</v>
      </c>
      <c r="R29" s="138" t="b">
        <f t="shared" si="21"/>
        <v>0</v>
      </c>
      <c r="S29" s="136">
        <f t="shared" si="22"/>
        <v>0</v>
      </c>
      <c r="T29" s="105"/>
      <c r="V29" s="31"/>
    </row>
    <row r="30" spans="1:22" ht="19.5" customHeight="1">
      <c r="A30" s="109"/>
      <c r="B30" s="100" t="s">
        <v>115</v>
      </c>
      <c r="C30" s="108" t="s">
        <v>119</v>
      </c>
      <c r="D30" s="121"/>
      <c r="E30" s="121"/>
      <c r="F30" s="121"/>
      <c r="G30" s="121"/>
      <c r="H30" s="123"/>
      <c r="I30" s="25">
        <f t="shared" si="23"/>
      </c>
      <c r="J30" s="20"/>
      <c r="K30" s="21">
        <v>0.2</v>
      </c>
      <c r="M30" s="135">
        <f t="shared" si="16"/>
        <v>0</v>
      </c>
      <c r="N30" s="136">
        <f t="shared" si="17"/>
        <v>0</v>
      </c>
      <c r="O30" s="137">
        <f t="shared" si="18"/>
        <v>0</v>
      </c>
      <c r="P30" s="137">
        <f t="shared" si="19"/>
        <v>0.2</v>
      </c>
      <c r="Q30" s="138">
        <f t="shared" si="20"/>
        <v>0</v>
      </c>
      <c r="R30" s="138" t="b">
        <f t="shared" si="21"/>
        <v>0</v>
      </c>
      <c r="S30" s="136">
        <f t="shared" si="22"/>
        <v>0</v>
      </c>
      <c r="T30" s="105"/>
      <c r="V30" s="31"/>
    </row>
    <row r="31" spans="1:22" ht="19.5" customHeight="1">
      <c r="A31" s="109"/>
      <c r="B31" s="100" t="s">
        <v>116</v>
      </c>
      <c r="C31" s="60" t="s">
        <v>120</v>
      </c>
      <c r="D31" s="44"/>
      <c r="E31" s="122"/>
      <c r="F31" s="122"/>
      <c r="G31" s="122"/>
      <c r="H31" s="124"/>
      <c r="I31" s="25">
        <f t="shared" si="23"/>
      </c>
      <c r="J31" s="20"/>
      <c r="K31" s="21">
        <v>0.1</v>
      </c>
      <c r="M31" s="135">
        <f t="shared" si="16"/>
        <v>0</v>
      </c>
      <c r="N31" s="136">
        <f t="shared" si="17"/>
        <v>0</v>
      </c>
      <c r="O31" s="137">
        <f t="shared" si="18"/>
        <v>0</v>
      </c>
      <c r="P31" s="137">
        <f t="shared" si="19"/>
        <v>0.1</v>
      </c>
      <c r="Q31" s="138">
        <f t="shared" si="20"/>
        <v>0</v>
      </c>
      <c r="R31" s="138" t="b">
        <f t="shared" si="21"/>
        <v>0</v>
      </c>
      <c r="S31" s="136">
        <f t="shared" si="22"/>
        <v>0</v>
      </c>
      <c r="T31" s="105"/>
      <c r="V31" s="31"/>
    </row>
    <row r="32" spans="1:22" ht="19.5" customHeight="1">
      <c r="A32" s="109"/>
      <c r="B32" s="100" t="s">
        <v>117</v>
      </c>
      <c r="C32" s="108" t="s">
        <v>121</v>
      </c>
      <c r="D32" s="121"/>
      <c r="E32" s="121"/>
      <c r="F32" s="121"/>
      <c r="G32" s="121"/>
      <c r="H32" s="123"/>
      <c r="I32" s="25">
        <f t="shared" si="23"/>
      </c>
      <c r="J32" s="20"/>
      <c r="K32" s="21">
        <v>0.1</v>
      </c>
      <c r="M32" s="135">
        <f t="shared" si="16"/>
        <v>0</v>
      </c>
      <c r="N32" s="136">
        <f t="shared" si="17"/>
        <v>0</v>
      </c>
      <c r="O32" s="137">
        <f t="shared" si="18"/>
        <v>0</v>
      </c>
      <c r="P32" s="137">
        <f t="shared" si="19"/>
        <v>0.1</v>
      </c>
      <c r="Q32" s="138">
        <f t="shared" si="20"/>
        <v>0</v>
      </c>
      <c r="R32" s="138" t="b">
        <f t="shared" si="21"/>
        <v>0</v>
      </c>
      <c r="S32" s="136">
        <f t="shared" si="22"/>
        <v>0</v>
      </c>
      <c r="T32" s="105"/>
      <c r="V32" s="31"/>
    </row>
    <row r="33" spans="1:22" ht="19.5" customHeight="1" thickBot="1">
      <c r="A33" s="66"/>
      <c r="B33" s="67" t="s">
        <v>118</v>
      </c>
      <c r="C33" s="65" t="s">
        <v>122</v>
      </c>
      <c r="D33" s="45"/>
      <c r="E33" s="45"/>
      <c r="F33" s="45"/>
      <c r="G33" s="45"/>
      <c r="H33" s="117"/>
      <c r="I33" s="25">
        <f t="shared" si="23"/>
      </c>
      <c r="J33" s="20"/>
      <c r="K33" s="21">
        <v>0.1</v>
      </c>
      <c r="L33" s="134">
        <f>SUM(K26:K33)</f>
        <v>0.9999999999999999</v>
      </c>
      <c r="M33" s="135">
        <f t="shared" si="16"/>
        <v>0</v>
      </c>
      <c r="N33" s="136">
        <f t="shared" si="17"/>
        <v>0</v>
      </c>
      <c r="O33" s="137">
        <f t="shared" si="18"/>
        <v>0</v>
      </c>
      <c r="P33" s="137">
        <f t="shared" si="19"/>
        <v>0.1</v>
      </c>
      <c r="Q33" s="138">
        <f t="shared" si="20"/>
        <v>0</v>
      </c>
      <c r="R33" s="138" t="b">
        <f t="shared" si="21"/>
        <v>0</v>
      </c>
      <c r="S33" s="136">
        <f t="shared" si="22"/>
        <v>0</v>
      </c>
      <c r="T33" s="105"/>
      <c r="V33" s="31"/>
    </row>
    <row r="34" spans="1:22" ht="19.5" customHeight="1">
      <c r="A34" s="194" t="s">
        <v>123</v>
      </c>
      <c r="B34" s="195"/>
      <c r="C34" s="195"/>
      <c r="D34" s="195"/>
      <c r="E34" s="195"/>
      <c r="F34" s="195"/>
      <c r="G34" s="195"/>
      <c r="H34" s="196"/>
      <c r="I34" s="16"/>
      <c r="J34" s="20"/>
      <c r="K34" s="22">
        <v>0.3</v>
      </c>
      <c r="M34" s="145">
        <f>IF(N34=1,SUMPRODUCT(M35:M45,N35:N45)/SUMPRODUCT(K35:K45,N35:N45),0)</f>
        <v>0</v>
      </c>
      <c r="N34" s="136">
        <f>IF(SUM(N35:N45)=0,0,1)</f>
        <v>0</v>
      </c>
      <c r="P34" s="137">
        <f>SUM(P35:P45)</f>
        <v>1</v>
      </c>
      <c r="R34" s="138" t="b">
        <f>OR(R26=FALSE,R27=FALSE,R28=FALSE,R29=FALSE,R30=FALSE,R31=FALSE,R32=FALSE,R33=FALSE,)</f>
        <v>1</v>
      </c>
      <c r="S34" s="136"/>
      <c r="T34" s="106"/>
      <c r="V34" s="32"/>
    </row>
    <row r="35" spans="1:22" ht="19.5" customHeight="1">
      <c r="A35" s="109"/>
      <c r="B35" s="100" t="s">
        <v>124</v>
      </c>
      <c r="C35" s="60" t="s">
        <v>144</v>
      </c>
      <c r="D35" s="122"/>
      <c r="E35" s="122"/>
      <c r="F35" s="122"/>
      <c r="G35" s="122"/>
      <c r="H35" s="124"/>
      <c r="I35" s="25">
        <f t="shared" si="23"/>
      </c>
      <c r="J35" s="20"/>
      <c r="K35" s="21">
        <v>0.05</v>
      </c>
      <c r="M35" s="135">
        <f aca="true" t="shared" si="24" ref="M35:M44">(IF(F35&lt;&gt;"",1/3,0)+IF(G35&lt;&gt;"",2/3,0)+IF(H35&lt;&gt;"",1,0))*K35*20</f>
        <v>0</v>
      </c>
      <c r="N35" s="136">
        <f aca="true" t="shared" si="25" ref="N35:N44">IF(D35="",IF(E35&lt;&gt;"",1,0)+IF(F35&lt;&gt;"",1,0)+IF(G35&lt;&gt;"",1,0)+IF(H35&lt;&gt;"",1,0),0)</f>
        <v>0</v>
      </c>
      <c r="O35" s="137">
        <f aca="true" t="shared" si="26" ref="O35:O44">IF(D35&lt;&gt;"",0,(IF(E35&lt;&gt;"",0.02,(M35/(K35*20)))))</f>
        <v>0</v>
      </c>
      <c r="P35" s="137">
        <f aca="true" t="shared" si="27" ref="P35:P44">IF(D35&lt;&gt;"",0,K35)</f>
        <v>0.05</v>
      </c>
      <c r="Q35" s="138">
        <f aca="true" t="shared" si="28" ref="Q35:Q45">IF(I35&lt;&gt;"",1,0)</f>
        <v>0</v>
      </c>
      <c r="R35" s="138" t="b">
        <f aca="true" t="shared" si="29" ref="R35:R45">IF(D35="",OR(E35&lt;&gt;"",F35&lt;&gt;"",G35&lt;&gt;"",H35&lt;&gt;""),0)</f>
        <v>0</v>
      </c>
      <c r="S35" s="136">
        <f aca="true" t="shared" si="30" ref="S35:S45">IF(D35&lt;&gt;"",IF(E35&lt;&gt;"",1,0)+IF(F35&lt;&gt;"",1,0)+IF(G35&lt;&gt;"",1,0)+IF(H35&lt;&gt;"",1,0),0)</f>
        <v>0</v>
      </c>
      <c r="T35" s="105"/>
      <c r="V35" s="31"/>
    </row>
    <row r="36" spans="1:22" ht="19.5" customHeight="1">
      <c r="A36" s="109"/>
      <c r="B36" s="100" t="s">
        <v>125</v>
      </c>
      <c r="C36" s="103" t="s">
        <v>145</v>
      </c>
      <c r="D36" s="121"/>
      <c r="E36" s="121"/>
      <c r="F36" s="121"/>
      <c r="G36" s="121"/>
      <c r="H36" s="123"/>
      <c r="I36" s="25">
        <f t="shared" si="23"/>
      </c>
      <c r="J36" s="20"/>
      <c r="K36" s="21">
        <v>0.2</v>
      </c>
      <c r="M36" s="135">
        <f t="shared" si="24"/>
        <v>0</v>
      </c>
      <c r="N36" s="136">
        <f t="shared" si="25"/>
        <v>0</v>
      </c>
      <c r="O36" s="137">
        <f t="shared" si="26"/>
        <v>0</v>
      </c>
      <c r="P36" s="137">
        <f t="shared" si="27"/>
        <v>0.2</v>
      </c>
      <c r="Q36" s="138">
        <f t="shared" si="28"/>
        <v>0</v>
      </c>
      <c r="R36" s="138" t="b">
        <f t="shared" si="29"/>
        <v>0</v>
      </c>
      <c r="S36" s="136">
        <f t="shared" si="30"/>
        <v>0</v>
      </c>
      <c r="T36" s="105"/>
      <c r="V36" s="31"/>
    </row>
    <row r="37" spans="1:22" ht="19.5" customHeight="1">
      <c r="A37" s="109"/>
      <c r="B37" s="110" t="s">
        <v>126</v>
      </c>
      <c r="C37" s="101" t="s">
        <v>130</v>
      </c>
      <c r="D37" s="122"/>
      <c r="E37" s="122"/>
      <c r="F37" s="122"/>
      <c r="G37" s="122"/>
      <c r="H37" s="124"/>
      <c r="I37" s="25">
        <f t="shared" si="23"/>
      </c>
      <c r="J37" s="20"/>
      <c r="K37" s="21">
        <v>0.05</v>
      </c>
      <c r="M37" s="135">
        <f t="shared" si="24"/>
        <v>0</v>
      </c>
      <c r="N37" s="136">
        <f t="shared" si="25"/>
        <v>0</v>
      </c>
      <c r="O37" s="137">
        <f t="shared" si="26"/>
        <v>0</v>
      </c>
      <c r="P37" s="137">
        <f t="shared" si="27"/>
        <v>0.05</v>
      </c>
      <c r="Q37" s="138">
        <f t="shared" si="28"/>
        <v>0</v>
      </c>
      <c r="R37" s="138" t="b">
        <f t="shared" si="29"/>
        <v>0</v>
      </c>
      <c r="S37" s="136">
        <f t="shared" si="30"/>
        <v>0</v>
      </c>
      <c r="T37" s="105"/>
      <c r="V37" s="31"/>
    </row>
    <row r="38" spans="1:22" ht="19.5" customHeight="1">
      <c r="A38" s="109"/>
      <c r="B38" s="110" t="s">
        <v>127</v>
      </c>
      <c r="C38" s="103" t="s">
        <v>132</v>
      </c>
      <c r="D38" s="121"/>
      <c r="E38" s="121"/>
      <c r="F38" s="121"/>
      <c r="G38" s="121"/>
      <c r="H38" s="123"/>
      <c r="I38" s="25">
        <f t="shared" si="23"/>
      </c>
      <c r="J38" s="20"/>
      <c r="K38" s="21">
        <v>0.05</v>
      </c>
      <c r="M38" s="135">
        <f t="shared" si="24"/>
        <v>0</v>
      </c>
      <c r="N38" s="136">
        <f t="shared" si="25"/>
        <v>0</v>
      </c>
      <c r="O38" s="137">
        <f t="shared" si="26"/>
        <v>0</v>
      </c>
      <c r="P38" s="137">
        <f t="shared" si="27"/>
        <v>0.05</v>
      </c>
      <c r="Q38" s="138">
        <f t="shared" si="28"/>
        <v>0</v>
      </c>
      <c r="R38" s="138" t="b">
        <f t="shared" si="29"/>
        <v>0</v>
      </c>
      <c r="S38" s="136">
        <f t="shared" si="30"/>
        <v>0</v>
      </c>
      <c r="T38" s="105"/>
      <c r="V38" s="31"/>
    </row>
    <row r="39" spans="1:22" ht="19.5" customHeight="1">
      <c r="A39" s="109"/>
      <c r="B39" s="110" t="s">
        <v>128</v>
      </c>
      <c r="C39" s="101" t="s">
        <v>133</v>
      </c>
      <c r="D39" s="122"/>
      <c r="E39" s="122"/>
      <c r="F39" s="122"/>
      <c r="G39" s="122"/>
      <c r="H39" s="124"/>
      <c r="I39" s="25">
        <f t="shared" si="23"/>
      </c>
      <c r="J39" s="20"/>
      <c r="K39" s="21">
        <v>0.05</v>
      </c>
      <c r="M39" s="135">
        <f t="shared" si="24"/>
        <v>0</v>
      </c>
      <c r="N39" s="136">
        <f t="shared" si="25"/>
        <v>0</v>
      </c>
      <c r="O39" s="137">
        <f t="shared" si="26"/>
        <v>0</v>
      </c>
      <c r="P39" s="137">
        <f t="shared" si="27"/>
        <v>0.05</v>
      </c>
      <c r="Q39" s="138">
        <f t="shared" si="28"/>
        <v>0</v>
      </c>
      <c r="R39" s="138" t="b">
        <f t="shared" si="29"/>
        <v>0</v>
      </c>
      <c r="S39" s="136">
        <f t="shared" si="30"/>
        <v>0</v>
      </c>
      <c r="T39" s="105"/>
      <c r="V39" s="31"/>
    </row>
    <row r="40" spans="1:22" ht="19.5" customHeight="1">
      <c r="A40" s="109"/>
      <c r="B40" s="110" t="s">
        <v>129</v>
      </c>
      <c r="C40" s="103" t="s">
        <v>131</v>
      </c>
      <c r="D40" s="121"/>
      <c r="E40" s="121"/>
      <c r="F40" s="121"/>
      <c r="G40" s="121"/>
      <c r="H40" s="123"/>
      <c r="I40" s="25">
        <f t="shared" si="23"/>
      </c>
      <c r="J40" s="20"/>
      <c r="K40" s="21">
        <v>0.05</v>
      </c>
      <c r="M40" s="135">
        <f t="shared" si="24"/>
        <v>0</v>
      </c>
      <c r="N40" s="136">
        <f t="shared" si="25"/>
        <v>0</v>
      </c>
      <c r="O40" s="137">
        <f t="shared" si="26"/>
        <v>0</v>
      </c>
      <c r="P40" s="137">
        <f t="shared" si="27"/>
        <v>0.05</v>
      </c>
      <c r="Q40" s="138">
        <f t="shared" si="28"/>
        <v>0</v>
      </c>
      <c r="R40" s="138" t="b">
        <f t="shared" si="29"/>
        <v>0</v>
      </c>
      <c r="S40" s="136">
        <f t="shared" si="30"/>
        <v>0</v>
      </c>
      <c r="T40" s="105"/>
      <c r="V40" s="31"/>
    </row>
    <row r="41" spans="1:22" ht="19.5" customHeight="1">
      <c r="A41" s="109"/>
      <c r="B41" s="100" t="s">
        <v>134</v>
      </c>
      <c r="C41" s="101" t="s">
        <v>138</v>
      </c>
      <c r="D41" s="122"/>
      <c r="E41" s="122"/>
      <c r="F41" s="122"/>
      <c r="G41" s="122"/>
      <c r="H41" s="124"/>
      <c r="I41" s="25">
        <f t="shared" si="23"/>
      </c>
      <c r="J41" s="20"/>
      <c r="K41" s="21">
        <v>0.2</v>
      </c>
      <c r="M41" s="135">
        <f t="shared" si="24"/>
        <v>0</v>
      </c>
      <c r="N41" s="136">
        <f t="shared" si="25"/>
        <v>0</v>
      </c>
      <c r="O41" s="137">
        <f t="shared" si="26"/>
        <v>0</v>
      </c>
      <c r="P41" s="137">
        <f t="shared" si="27"/>
        <v>0.2</v>
      </c>
      <c r="Q41" s="138">
        <f t="shared" si="28"/>
        <v>0</v>
      </c>
      <c r="R41" s="138" t="b">
        <f t="shared" si="29"/>
        <v>0</v>
      </c>
      <c r="S41" s="136">
        <f t="shared" si="30"/>
        <v>0</v>
      </c>
      <c r="T41" s="105"/>
      <c r="V41" s="31"/>
    </row>
    <row r="42" spans="1:22" ht="19.5" customHeight="1">
      <c r="A42" s="109"/>
      <c r="B42" s="110" t="s">
        <v>135</v>
      </c>
      <c r="C42" s="103" t="s">
        <v>137</v>
      </c>
      <c r="D42" s="121"/>
      <c r="E42" s="121"/>
      <c r="F42" s="121"/>
      <c r="G42" s="121"/>
      <c r="H42" s="123"/>
      <c r="I42" s="25">
        <f t="shared" si="23"/>
      </c>
      <c r="J42" s="20"/>
      <c r="K42" s="21">
        <v>0.05</v>
      </c>
      <c r="M42" s="135">
        <f t="shared" si="24"/>
        <v>0</v>
      </c>
      <c r="N42" s="136">
        <f t="shared" si="25"/>
        <v>0</v>
      </c>
      <c r="O42" s="137">
        <f t="shared" si="26"/>
        <v>0</v>
      </c>
      <c r="P42" s="137">
        <f t="shared" si="27"/>
        <v>0.05</v>
      </c>
      <c r="Q42" s="138">
        <f t="shared" si="28"/>
        <v>0</v>
      </c>
      <c r="R42" s="138" t="b">
        <f t="shared" si="29"/>
        <v>0</v>
      </c>
      <c r="S42" s="136">
        <f t="shared" si="30"/>
        <v>0</v>
      </c>
      <c r="T42" s="105"/>
      <c r="V42" s="31"/>
    </row>
    <row r="43" spans="1:22" ht="19.5" customHeight="1">
      <c r="A43" s="109"/>
      <c r="B43" s="110" t="s">
        <v>136</v>
      </c>
      <c r="C43" s="101" t="s">
        <v>139</v>
      </c>
      <c r="D43" s="122"/>
      <c r="E43" s="122"/>
      <c r="F43" s="122"/>
      <c r="G43" s="122"/>
      <c r="H43" s="124"/>
      <c r="I43" s="25">
        <f t="shared" si="23"/>
      </c>
      <c r="J43" s="20"/>
      <c r="K43" s="21">
        <v>0.05</v>
      </c>
      <c r="M43" s="135">
        <f t="shared" si="24"/>
        <v>0</v>
      </c>
      <c r="N43" s="136">
        <f t="shared" si="25"/>
        <v>0</v>
      </c>
      <c r="O43" s="137">
        <f t="shared" si="26"/>
        <v>0</v>
      </c>
      <c r="P43" s="137">
        <f t="shared" si="27"/>
        <v>0.05</v>
      </c>
      <c r="Q43" s="138">
        <f t="shared" si="28"/>
        <v>0</v>
      </c>
      <c r="R43" s="138" t="b">
        <f t="shared" si="29"/>
        <v>0</v>
      </c>
      <c r="S43" s="136">
        <f t="shared" si="30"/>
        <v>0</v>
      </c>
      <c r="T43" s="105"/>
      <c r="V43" s="31"/>
    </row>
    <row r="44" spans="1:22" ht="19.5" customHeight="1">
      <c r="A44" s="109"/>
      <c r="B44" s="100" t="s">
        <v>140</v>
      </c>
      <c r="C44" s="103" t="s">
        <v>141</v>
      </c>
      <c r="D44" s="121"/>
      <c r="E44" s="121"/>
      <c r="F44" s="121"/>
      <c r="G44" s="121"/>
      <c r="H44" s="123"/>
      <c r="I44" s="25">
        <f t="shared" si="23"/>
      </c>
      <c r="J44" s="20"/>
      <c r="K44" s="21">
        <v>0.2</v>
      </c>
      <c r="M44" s="135">
        <f t="shared" si="24"/>
        <v>0</v>
      </c>
      <c r="N44" s="136">
        <f t="shared" si="25"/>
        <v>0</v>
      </c>
      <c r="O44" s="137">
        <f t="shared" si="26"/>
        <v>0</v>
      </c>
      <c r="P44" s="137">
        <f t="shared" si="27"/>
        <v>0.2</v>
      </c>
      <c r="Q44" s="138">
        <f t="shared" si="28"/>
        <v>0</v>
      </c>
      <c r="R44" s="138" t="b">
        <f t="shared" si="29"/>
        <v>0</v>
      </c>
      <c r="S44" s="136">
        <f t="shared" si="30"/>
        <v>0</v>
      </c>
      <c r="T44" s="105"/>
      <c r="V44" s="31"/>
    </row>
    <row r="45" spans="1:22" ht="19.5" customHeight="1" thickBot="1">
      <c r="A45" s="109"/>
      <c r="B45" s="110" t="s">
        <v>142</v>
      </c>
      <c r="C45" s="101" t="s">
        <v>143</v>
      </c>
      <c r="D45" s="125"/>
      <c r="E45" s="125"/>
      <c r="F45" s="125"/>
      <c r="G45" s="125"/>
      <c r="H45" s="126"/>
      <c r="I45" s="25">
        <f t="shared" si="23"/>
      </c>
      <c r="J45" s="20"/>
      <c r="K45" s="21">
        <v>0.05</v>
      </c>
      <c r="L45" s="134">
        <f>SUM(K35:K45)</f>
        <v>1</v>
      </c>
      <c r="M45" s="135">
        <f>(IF(F45&lt;&gt;"",1/3,0)+IF(G45&lt;&gt;"",2/3,0)+IF(H45&lt;&gt;"",1,0))*K45*20</f>
        <v>0</v>
      </c>
      <c r="N45" s="136">
        <f>IF(D45="",IF(E45&lt;&gt;"",1,0)+IF(F45&lt;&gt;"",1,0)+IF(G45&lt;&gt;"",1,0)+IF(H45&lt;&gt;"",1,0),0)</f>
        <v>0</v>
      </c>
      <c r="O45" s="137">
        <f>IF(D45&lt;&gt;"",0,(IF(E45&lt;&gt;"",0.02,(M45/(K45*20)))))</f>
        <v>0</v>
      </c>
      <c r="P45" s="137">
        <f>IF(D45&lt;&gt;"",0,K45)</f>
        <v>0.05</v>
      </c>
      <c r="Q45" s="138">
        <f t="shared" si="28"/>
        <v>0</v>
      </c>
      <c r="R45" s="138" t="b">
        <f t="shared" si="29"/>
        <v>0</v>
      </c>
      <c r="S45" s="136">
        <f t="shared" si="30"/>
        <v>0</v>
      </c>
      <c r="T45" s="105"/>
      <c r="V45" s="31"/>
    </row>
    <row r="46" spans="1:22" ht="19.5" customHeight="1">
      <c r="A46" s="194" t="s">
        <v>146</v>
      </c>
      <c r="B46" s="195"/>
      <c r="C46" s="216"/>
      <c r="D46" s="195"/>
      <c r="E46" s="195"/>
      <c r="F46" s="195"/>
      <c r="G46" s="195"/>
      <c r="H46" s="196"/>
      <c r="I46" s="16"/>
      <c r="J46" s="20"/>
      <c r="K46" s="22">
        <v>0.1</v>
      </c>
      <c r="M46" s="145">
        <f>IF(N46=1,SUMPRODUCT(M47:M52,N47:N52)/SUMPRODUCT(K47:K52,N47:N52),0)</f>
        <v>0</v>
      </c>
      <c r="N46" s="136">
        <f>IF(SUM(N47:N52)=0,0,1)</f>
        <v>0</v>
      </c>
      <c r="P46" s="137">
        <f>SUM(P47:P52)</f>
        <v>1</v>
      </c>
      <c r="R46" s="138" t="b">
        <f>OR(R35=FALSE,R36=FALSE,R37=FALSE,R38=FALSE,R39=FALSE,R40=FALSE,R41=FALSE,R42=FALSE,R43=FALSE,R44=FALSE,R45=FALSE)</f>
        <v>1</v>
      </c>
      <c r="S46" s="136"/>
      <c r="T46" s="106"/>
      <c r="V46" s="32"/>
    </row>
    <row r="47" spans="1:22" ht="19.5" customHeight="1">
      <c r="A47" s="109"/>
      <c r="B47" s="100" t="s">
        <v>148</v>
      </c>
      <c r="C47" s="108" t="s">
        <v>147</v>
      </c>
      <c r="D47" s="96"/>
      <c r="E47" s="121"/>
      <c r="F47" s="121"/>
      <c r="G47" s="121"/>
      <c r="H47" s="123"/>
      <c r="I47" s="25">
        <f t="shared" si="23"/>
      </c>
      <c r="J47" s="20"/>
      <c r="K47" s="21">
        <v>0.2</v>
      </c>
      <c r="M47" s="135">
        <f aca="true" t="shared" si="31" ref="M47:M52">(IF(F47&lt;&gt;"",1/3,0)+IF(G47&lt;&gt;"",2/3,0)+IF(H47&lt;&gt;"",1,0))*K47*20</f>
        <v>0</v>
      </c>
      <c r="N47" s="136">
        <f aca="true" t="shared" si="32" ref="N47:N52">IF(D47="",IF(E47&lt;&gt;"",1,0)+IF(F47&lt;&gt;"",1,0)+IF(G47&lt;&gt;"",1,0)+IF(H47&lt;&gt;"",1,0),0)</f>
        <v>0</v>
      </c>
      <c r="O47" s="137">
        <f aca="true" t="shared" si="33" ref="O47:O52">IF(D47&lt;&gt;"",0,(IF(E47&lt;&gt;"",0.02,(M47/(K47*20)))))</f>
        <v>0</v>
      </c>
      <c r="P47" s="137">
        <f aca="true" t="shared" si="34" ref="P47:P52">IF(D47&lt;&gt;"",0,K47)</f>
        <v>0.2</v>
      </c>
      <c r="Q47" s="138">
        <f aca="true" t="shared" si="35" ref="Q47:Q52">IF(I47&lt;&gt;"",1,0)</f>
        <v>0</v>
      </c>
      <c r="R47" s="138" t="b">
        <f aca="true" t="shared" si="36" ref="R47:R52">IF(D47="",OR(E47&lt;&gt;"",F47&lt;&gt;"",G47&lt;&gt;"",H47&lt;&gt;""),0)</f>
        <v>0</v>
      </c>
      <c r="S47" s="136">
        <f aca="true" t="shared" si="37" ref="S47:S52">IF(D47&lt;&gt;"",IF(E47&lt;&gt;"",1,0)+IF(F47&lt;&gt;"",1,0)+IF(G47&lt;&gt;"",1,0)+IF(H47&lt;&gt;"",1,0),0)</f>
        <v>0</v>
      </c>
      <c r="T47" s="105"/>
      <c r="V47" s="31"/>
    </row>
    <row r="48" spans="1:22" ht="19.5" customHeight="1">
      <c r="A48" s="102"/>
      <c r="B48" s="111" t="s">
        <v>149</v>
      </c>
      <c r="C48" s="60" t="s">
        <v>130</v>
      </c>
      <c r="D48" s="44"/>
      <c r="E48" s="122"/>
      <c r="F48" s="122"/>
      <c r="G48" s="122"/>
      <c r="H48" s="124"/>
      <c r="I48" s="25">
        <f t="shared" si="23"/>
      </c>
      <c r="J48" s="20"/>
      <c r="K48" s="21">
        <v>0.2</v>
      </c>
      <c r="M48" s="135">
        <f t="shared" si="31"/>
        <v>0</v>
      </c>
      <c r="N48" s="136">
        <f t="shared" si="32"/>
        <v>0</v>
      </c>
      <c r="O48" s="137">
        <f t="shared" si="33"/>
        <v>0</v>
      </c>
      <c r="P48" s="137">
        <f t="shared" si="34"/>
        <v>0.2</v>
      </c>
      <c r="Q48" s="138">
        <f t="shared" si="35"/>
        <v>0</v>
      </c>
      <c r="R48" s="138" t="b">
        <f t="shared" si="36"/>
        <v>0</v>
      </c>
      <c r="S48" s="136">
        <f t="shared" si="37"/>
        <v>0</v>
      </c>
      <c r="T48" s="105"/>
      <c r="V48" s="31"/>
    </row>
    <row r="49" spans="1:22" ht="19.5" customHeight="1">
      <c r="A49" s="102"/>
      <c r="B49" s="64" t="s">
        <v>151</v>
      </c>
      <c r="C49" s="108" t="s">
        <v>152</v>
      </c>
      <c r="D49" s="96"/>
      <c r="E49" s="121"/>
      <c r="F49" s="121"/>
      <c r="G49" s="121"/>
      <c r="H49" s="123"/>
      <c r="I49" s="25">
        <f t="shared" si="23"/>
      </c>
      <c r="J49" s="20"/>
      <c r="K49" s="21">
        <v>0.2</v>
      </c>
      <c r="M49" s="135">
        <f t="shared" si="31"/>
        <v>0</v>
      </c>
      <c r="N49" s="136">
        <f t="shared" si="32"/>
        <v>0</v>
      </c>
      <c r="O49" s="137">
        <f t="shared" si="33"/>
        <v>0</v>
      </c>
      <c r="P49" s="137">
        <f t="shared" si="34"/>
        <v>0.2</v>
      </c>
      <c r="Q49" s="138">
        <f t="shared" si="35"/>
        <v>0</v>
      </c>
      <c r="R49" s="138" t="b">
        <f t="shared" si="36"/>
        <v>0</v>
      </c>
      <c r="S49" s="136">
        <f t="shared" si="37"/>
        <v>0</v>
      </c>
      <c r="T49" s="105"/>
      <c r="V49" s="31"/>
    </row>
    <row r="50" spans="1:22" ht="19.5" customHeight="1">
      <c r="A50" s="102"/>
      <c r="B50" s="111" t="s">
        <v>150</v>
      </c>
      <c r="C50" s="60" t="s">
        <v>153</v>
      </c>
      <c r="D50" s="44"/>
      <c r="E50" s="122"/>
      <c r="F50" s="122"/>
      <c r="G50" s="122"/>
      <c r="H50" s="124"/>
      <c r="I50" s="25">
        <f t="shared" si="23"/>
      </c>
      <c r="J50" s="20"/>
      <c r="K50" s="21">
        <v>0.2</v>
      </c>
      <c r="M50" s="135">
        <f t="shared" si="31"/>
        <v>0</v>
      </c>
      <c r="N50" s="136">
        <f t="shared" si="32"/>
        <v>0</v>
      </c>
      <c r="O50" s="137">
        <f t="shared" si="33"/>
        <v>0</v>
      </c>
      <c r="P50" s="137">
        <f t="shared" si="34"/>
        <v>0.2</v>
      </c>
      <c r="Q50" s="138">
        <f t="shared" si="35"/>
        <v>0</v>
      </c>
      <c r="R50" s="138" t="b">
        <f t="shared" si="36"/>
        <v>0</v>
      </c>
      <c r="S50" s="136">
        <f t="shared" si="37"/>
        <v>0</v>
      </c>
      <c r="T50" s="105"/>
      <c r="V50" s="31"/>
    </row>
    <row r="51" spans="1:22" ht="19.5" customHeight="1">
      <c r="A51" s="112"/>
      <c r="B51" s="113" t="s">
        <v>154</v>
      </c>
      <c r="C51" s="108" t="s">
        <v>155</v>
      </c>
      <c r="D51" s="96"/>
      <c r="E51" s="121"/>
      <c r="F51" s="121"/>
      <c r="G51" s="121"/>
      <c r="H51" s="123"/>
      <c r="I51" s="25">
        <f t="shared" si="23"/>
      </c>
      <c r="J51" s="20"/>
      <c r="K51" s="21">
        <v>0.1</v>
      </c>
      <c r="M51" s="135">
        <f t="shared" si="31"/>
        <v>0</v>
      </c>
      <c r="N51" s="136">
        <f t="shared" si="32"/>
        <v>0</v>
      </c>
      <c r="O51" s="137">
        <f t="shared" si="33"/>
        <v>0</v>
      </c>
      <c r="P51" s="137">
        <f t="shared" si="34"/>
        <v>0.1</v>
      </c>
      <c r="Q51" s="138">
        <f t="shared" si="35"/>
        <v>0</v>
      </c>
      <c r="R51" s="138" t="b">
        <f t="shared" si="36"/>
        <v>0</v>
      </c>
      <c r="S51" s="136">
        <f t="shared" si="37"/>
        <v>0</v>
      </c>
      <c r="T51" s="105"/>
      <c r="V51" s="31"/>
    </row>
    <row r="52" spans="1:22" ht="19.5" customHeight="1" thickBot="1">
      <c r="A52" s="66"/>
      <c r="B52" s="68" t="s">
        <v>156</v>
      </c>
      <c r="C52" s="65" t="s">
        <v>157</v>
      </c>
      <c r="D52" s="45"/>
      <c r="E52" s="125"/>
      <c r="F52" s="125"/>
      <c r="G52" s="125"/>
      <c r="H52" s="126"/>
      <c r="I52" s="25">
        <f t="shared" si="23"/>
      </c>
      <c r="J52" s="20"/>
      <c r="K52" s="21">
        <v>0.1</v>
      </c>
      <c r="L52" s="134">
        <f>SUM(K47:K52)</f>
        <v>1</v>
      </c>
      <c r="M52" s="135">
        <f t="shared" si="31"/>
        <v>0</v>
      </c>
      <c r="N52" s="136">
        <f t="shared" si="32"/>
        <v>0</v>
      </c>
      <c r="O52" s="137">
        <f t="shared" si="33"/>
        <v>0</v>
      </c>
      <c r="P52" s="137">
        <f t="shared" si="34"/>
        <v>0.1</v>
      </c>
      <c r="Q52" s="138">
        <f t="shared" si="35"/>
        <v>0</v>
      </c>
      <c r="R52" s="138" t="b">
        <f t="shared" si="36"/>
        <v>0</v>
      </c>
      <c r="S52" s="136">
        <f t="shared" si="37"/>
        <v>0</v>
      </c>
      <c r="T52" s="105"/>
      <c r="V52" s="31"/>
    </row>
    <row r="53" spans="1:18" ht="14.25">
      <c r="A53" s="241" t="s">
        <v>208</v>
      </c>
      <c r="B53" s="242"/>
      <c r="C53" s="242"/>
      <c r="D53" s="242"/>
      <c r="E53" s="242"/>
      <c r="F53" s="242"/>
      <c r="G53" s="242"/>
      <c r="H53" s="242"/>
      <c r="I53" s="27" t="s">
        <v>27</v>
      </c>
      <c r="K53" s="21"/>
      <c r="R53" s="138" t="b">
        <f>OR(R47=FALSE,R48=FALSE,R49=FALSE,R50=FALSE,R51=FALSE,R52=FALSE)</f>
        <v>1</v>
      </c>
    </row>
    <row r="54" spans="1:18" ht="14.25">
      <c r="A54" s="47"/>
      <c r="B54" s="48"/>
      <c r="C54" s="49" t="s">
        <v>23</v>
      </c>
      <c r="D54" s="47"/>
      <c r="E54" s="239">
        <f>P6*K6+P15*K15+P25*K25+P34*K34+P46*K46</f>
        <v>0.9999999999999999</v>
      </c>
      <c r="F54" s="240"/>
      <c r="G54" s="240"/>
      <c r="H54" s="240"/>
      <c r="I54" s="43" t="s">
        <v>31</v>
      </c>
      <c r="J54" s="219" t="str">
        <f>IF(R54=TRUE,"ATTENTION, au moins une ligne à évaluer n'est pas renseignée !","")</f>
        <v>ATTENTION, au moins une ligne à évaluer n'est pas renseignée !</v>
      </c>
      <c r="K54" s="21">
        <f>K6+K15+K25+K34+K46</f>
        <v>0.9999999999999999</v>
      </c>
      <c r="N54" s="136">
        <f>N6+N15+N25+N34+N46</f>
        <v>0</v>
      </c>
      <c r="P54" s="146"/>
      <c r="Q54" s="138">
        <f>SUM(Q7:Q52)</f>
        <v>0</v>
      </c>
      <c r="R54" s="138" t="b">
        <f>OR(R6=TRUE,R15=TRUE,R25=TRUE,R34=TRUE,R46=TRUE,R53=TRUE)</f>
        <v>1</v>
      </c>
    </row>
    <row r="55" spans="1:11" ht="29.25" thickBot="1">
      <c r="A55" s="47"/>
      <c r="B55" s="48"/>
      <c r="C55" s="50" t="s">
        <v>33</v>
      </c>
      <c r="D55" s="47"/>
      <c r="E55" s="222">
        <f>IF(E54&lt;50%,"!",IF(Q54&lt;&gt;0,"",(IF(N54&lt;&gt;0,(M6*K6+M15*K15+M25*K25+M34*K34+M46*K46)/(K6*N6+K15*N15+K25*N25+K34*N34+K46*N46),0))))</f>
        <v>0</v>
      </c>
      <c r="F55" s="222"/>
      <c r="G55" s="223" t="s">
        <v>13</v>
      </c>
      <c r="H55" s="223"/>
      <c r="I55" s="43" t="s">
        <v>31</v>
      </c>
      <c r="J55" s="219"/>
      <c r="K55" s="21"/>
    </row>
    <row r="56" spans="1:10" ht="15.75" thickBot="1">
      <c r="A56" s="47"/>
      <c r="B56" s="48"/>
      <c r="C56" s="50" t="s">
        <v>24</v>
      </c>
      <c r="D56" s="47"/>
      <c r="E56" s="217"/>
      <c r="F56" s="218"/>
      <c r="G56" s="224" t="s">
        <v>11</v>
      </c>
      <c r="H56" s="225"/>
      <c r="I56" s="43" t="s">
        <v>31</v>
      </c>
      <c r="J56" s="219"/>
    </row>
    <row r="57" spans="1:10" ht="18.75" customHeight="1" thickBot="1">
      <c r="A57" s="47"/>
      <c r="B57" s="48"/>
      <c r="C57" s="50" t="s">
        <v>25</v>
      </c>
      <c r="D57" s="47"/>
      <c r="E57" s="220">
        <f>IF(Q54&lt;&gt;0,"",E56*'Identification EP1'!B3)</f>
        <v>0</v>
      </c>
      <c r="F57" s="221"/>
      <c r="G57" s="211">
        <f>20*'Identification EP1'!B3</f>
        <v>160</v>
      </c>
      <c r="H57" s="212"/>
      <c r="I57" s="43" t="s">
        <v>31</v>
      </c>
      <c r="J57" s="219"/>
    </row>
    <row r="58" spans="1:10" ht="14.25">
      <c r="A58" s="234" t="s">
        <v>26</v>
      </c>
      <c r="B58" s="234"/>
      <c r="C58" s="234"/>
      <c r="D58" s="234"/>
      <c r="E58" s="234"/>
      <c r="F58" s="234"/>
      <c r="G58" s="234"/>
      <c r="H58" s="234"/>
      <c r="I58" s="43" t="s">
        <v>31</v>
      </c>
      <c r="J58" s="26"/>
    </row>
    <row r="59" spans="1:10" ht="15" thickBot="1">
      <c r="A59" s="235" t="s">
        <v>34</v>
      </c>
      <c r="B59" s="236"/>
      <c r="C59" s="236"/>
      <c r="D59" s="236"/>
      <c r="E59" s="236"/>
      <c r="F59" s="236"/>
      <c r="G59" s="236"/>
      <c r="H59" s="236"/>
      <c r="I59" s="43" t="s">
        <v>32</v>
      </c>
      <c r="J59" s="26"/>
    </row>
    <row r="60" spans="1:10" ht="15" customHeight="1">
      <c r="A60" s="237" t="s">
        <v>14</v>
      </c>
      <c r="B60" s="238"/>
      <c r="C60" s="209">
        <f>(IF(Q54&gt;0,"Attention erreur de saisie ! Voir ci-dessus",""))</f>
      </c>
      <c r="D60" s="209"/>
      <c r="E60" s="209"/>
      <c r="F60" s="209"/>
      <c r="G60" s="209"/>
      <c r="H60" s="210"/>
      <c r="I60" s="17"/>
      <c r="J60" s="20"/>
    </row>
    <row r="61" spans="1:10" ht="125.25" customHeight="1" thickBot="1">
      <c r="A61" s="213"/>
      <c r="B61" s="214"/>
      <c r="C61" s="214"/>
      <c r="D61" s="214"/>
      <c r="E61" s="214"/>
      <c r="F61" s="214"/>
      <c r="G61" s="214"/>
      <c r="H61" s="215"/>
      <c r="I61" s="18"/>
      <c r="J61" s="20"/>
    </row>
    <row r="62" spans="1:10" ht="7.5" customHeight="1" thickBot="1">
      <c r="A62" s="51"/>
      <c r="B62" s="52"/>
      <c r="C62" s="52"/>
      <c r="D62" s="51"/>
      <c r="E62" s="51"/>
      <c r="F62" s="51"/>
      <c r="G62" s="51"/>
      <c r="H62" s="51"/>
      <c r="I62" s="18"/>
      <c r="J62" s="20"/>
    </row>
    <row r="63" spans="1:10" ht="12.75" customHeight="1">
      <c r="A63" s="229" t="s">
        <v>18</v>
      </c>
      <c r="B63" s="230"/>
      <c r="C63" s="53" t="s">
        <v>19</v>
      </c>
      <c r="D63" s="54"/>
      <c r="E63" s="231" t="s">
        <v>20</v>
      </c>
      <c r="F63" s="232"/>
      <c r="G63" s="232"/>
      <c r="H63" s="233"/>
      <c r="I63" s="6"/>
      <c r="J63" s="20"/>
    </row>
    <row r="64" spans="1:10" ht="30" customHeight="1" thickBot="1">
      <c r="A64" s="202"/>
      <c r="B64" s="203"/>
      <c r="C64" s="55"/>
      <c r="D64" s="56"/>
      <c r="E64" s="204"/>
      <c r="F64" s="205"/>
      <c r="G64" s="205"/>
      <c r="H64" s="206"/>
      <c r="J64" s="20"/>
    </row>
    <row r="65" spans="1:10" ht="30" customHeight="1">
      <c r="A65" s="202"/>
      <c r="B65" s="203"/>
      <c r="C65" s="55"/>
      <c r="D65" s="56"/>
      <c r="E65" s="47"/>
      <c r="F65" s="47"/>
      <c r="G65" s="47"/>
      <c r="H65" s="47"/>
      <c r="J65" s="20"/>
    </row>
    <row r="66" spans="1:10" ht="30" customHeight="1">
      <c r="A66" s="202"/>
      <c r="B66" s="203"/>
      <c r="C66" s="55"/>
      <c r="D66" s="56"/>
      <c r="E66" s="47"/>
      <c r="F66" s="47"/>
      <c r="G66" s="47"/>
      <c r="H66" s="47"/>
      <c r="J66" s="20"/>
    </row>
    <row r="67" spans="1:10" ht="30" customHeight="1" thickBot="1">
      <c r="A67" s="200"/>
      <c r="B67" s="201"/>
      <c r="C67" s="57"/>
      <c r="D67" s="56"/>
      <c r="E67" s="207">
        <f ca="1">TODAY()</f>
        <v>41714</v>
      </c>
      <c r="F67" s="208"/>
      <c r="G67" s="208"/>
      <c r="H67" s="208"/>
      <c r="J67" s="20"/>
    </row>
    <row r="68" spans="1:10" ht="14.25">
      <c r="A68" s="47"/>
      <c r="B68" s="48"/>
      <c r="C68" s="48"/>
      <c r="D68" s="47"/>
      <c r="E68" s="47"/>
      <c r="F68" s="47"/>
      <c r="G68" s="47"/>
      <c r="H68" s="47"/>
      <c r="J68" s="20"/>
    </row>
    <row r="69" spans="1:10" ht="14.25">
      <c r="A69" s="47"/>
      <c r="B69" s="48"/>
      <c r="C69" s="48"/>
      <c r="D69" s="47"/>
      <c r="E69" s="47"/>
      <c r="F69" s="47"/>
      <c r="G69" s="47"/>
      <c r="H69" s="47"/>
      <c r="J69" s="20"/>
    </row>
    <row r="70" spans="1:10" ht="14.25">
      <c r="A70" s="47"/>
      <c r="B70" s="48"/>
      <c r="C70" s="48"/>
      <c r="D70" s="47"/>
      <c r="E70" s="47"/>
      <c r="F70" s="47"/>
      <c r="G70" s="47"/>
      <c r="H70" s="47"/>
      <c r="J70" s="20"/>
    </row>
    <row r="71" spans="1:8" ht="14.25">
      <c r="A71" s="47"/>
      <c r="B71" s="48"/>
      <c r="C71" s="48"/>
      <c r="D71" s="47"/>
      <c r="E71" s="47"/>
      <c r="F71" s="47"/>
      <c r="G71" s="47"/>
      <c r="H71" s="47"/>
    </row>
  </sheetData>
  <sheetProtection password="94E4" sheet="1"/>
  <mergeCells count="32">
    <mergeCell ref="D2:H2"/>
    <mergeCell ref="D4:H4"/>
    <mergeCell ref="A63:B63"/>
    <mergeCell ref="E63:H63"/>
    <mergeCell ref="A58:H58"/>
    <mergeCell ref="A59:H59"/>
    <mergeCell ref="A60:B60"/>
    <mergeCell ref="E54:H54"/>
    <mergeCell ref="A53:H53"/>
    <mergeCell ref="D3:H3"/>
    <mergeCell ref="J54:J57"/>
    <mergeCell ref="E57:F57"/>
    <mergeCell ref="E55:F55"/>
    <mergeCell ref="G55:H55"/>
    <mergeCell ref="G56:H56"/>
    <mergeCell ref="B8:B9"/>
    <mergeCell ref="C60:H60"/>
    <mergeCell ref="A34:H34"/>
    <mergeCell ref="G57:H57"/>
    <mergeCell ref="A61:H61"/>
    <mergeCell ref="A46:H46"/>
    <mergeCell ref="E56:F56"/>
    <mergeCell ref="A5:B5"/>
    <mergeCell ref="A25:H25"/>
    <mergeCell ref="A6:H6"/>
    <mergeCell ref="A15:H15"/>
    <mergeCell ref="A67:B67"/>
    <mergeCell ref="A64:B64"/>
    <mergeCell ref="E64:H64"/>
    <mergeCell ref="A65:B65"/>
    <mergeCell ref="A66:B66"/>
    <mergeCell ref="E67:H67"/>
  </mergeCells>
  <printOptions horizontalCentered="1" verticalCentered="1"/>
  <pageMargins left="0.2755905511811024" right="0.1968503937007874" top="0.2362204724409449" bottom="0.2362204724409449" header="0.15748031496062992" footer="0.15748031496062992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92" zoomScaleNormal="92" zoomScalePageLayoutView="0" workbookViewId="0" topLeftCell="A1">
      <selection activeCell="A3" sqref="A3:IV3"/>
    </sheetView>
  </sheetViews>
  <sheetFormatPr defaultColWidth="11.421875" defaultRowHeight="12.75"/>
  <cols>
    <col min="1" max="1" width="60.421875" style="1" customWidth="1"/>
    <col min="2" max="2" width="4.28125" style="1" customWidth="1"/>
    <col min="3" max="3" width="6.00390625" style="1" customWidth="1"/>
    <col min="4" max="4" width="79.421875" style="1" bestFit="1" customWidth="1"/>
    <col min="5" max="5" width="4.28125" style="1" customWidth="1"/>
    <col min="6" max="6" width="6.00390625" style="1" customWidth="1"/>
    <col min="7" max="7" width="4.421875" style="1" customWidth="1"/>
    <col min="8" max="16384" width="11.421875" style="1" customWidth="1"/>
  </cols>
  <sheetData>
    <row r="1" spans="1:6" ht="15" customHeight="1">
      <c r="A1" s="171" t="s">
        <v>29</v>
      </c>
      <c r="B1" s="172"/>
      <c r="C1" s="172"/>
      <c r="D1" s="172"/>
      <c r="E1" s="172"/>
      <c r="F1" s="173"/>
    </row>
    <row r="2" spans="1:6" ht="12.75">
      <c r="A2" s="23" t="s">
        <v>2</v>
      </c>
      <c r="B2" s="155" t="s">
        <v>35</v>
      </c>
      <c r="C2" s="156"/>
      <c r="D2" s="156"/>
      <c r="E2" s="156"/>
      <c r="F2" s="157"/>
    </row>
    <row r="3" spans="1:6" ht="12.75">
      <c r="A3" s="23" t="s">
        <v>30</v>
      </c>
      <c r="B3" s="184">
        <v>4</v>
      </c>
      <c r="C3" s="185"/>
      <c r="D3" s="185"/>
      <c r="E3" s="185"/>
      <c r="F3" s="186"/>
    </row>
    <row r="4" spans="1:6" ht="12.75">
      <c r="A4" s="4" t="s">
        <v>1</v>
      </c>
      <c r="B4" s="158" t="s">
        <v>159</v>
      </c>
      <c r="C4" s="159"/>
      <c r="D4" s="159"/>
      <c r="E4" s="159"/>
      <c r="F4" s="160"/>
    </row>
    <row r="5" spans="1:6" ht="12.75">
      <c r="A5" s="4" t="s">
        <v>0</v>
      </c>
      <c r="B5" s="161"/>
      <c r="C5" s="162"/>
      <c r="D5" s="162"/>
      <c r="E5" s="162"/>
      <c r="F5" s="163"/>
    </row>
    <row r="6" spans="1:6" ht="12.75">
      <c r="A6" s="4" t="s">
        <v>7</v>
      </c>
      <c r="B6" s="161"/>
      <c r="C6" s="162"/>
      <c r="D6" s="162"/>
      <c r="E6" s="162"/>
      <c r="F6" s="163"/>
    </row>
    <row r="7" spans="1:6" ht="12.75">
      <c r="A7" s="4" t="s">
        <v>3</v>
      </c>
      <c r="B7" s="164"/>
      <c r="C7" s="165"/>
      <c r="D7" s="165"/>
      <c r="E7" s="165"/>
      <c r="F7" s="166"/>
    </row>
    <row r="8" spans="1:6" ht="12.75">
      <c r="A8" s="4" t="s">
        <v>4</v>
      </c>
      <c r="B8" s="164"/>
      <c r="C8" s="165"/>
      <c r="D8" s="165"/>
      <c r="E8" s="165"/>
      <c r="F8" s="166"/>
    </row>
    <row r="9" spans="1:6" ht="12.75">
      <c r="A9" s="4" t="s">
        <v>5</v>
      </c>
      <c r="B9" s="167"/>
      <c r="C9" s="162"/>
      <c r="D9" s="162"/>
      <c r="E9" s="162"/>
      <c r="F9" s="163"/>
    </row>
    <row r="10" spans="1:6" ht="13.5" thickBot="1">
      <c r="A10" s="5" t="s">
        <v>6</v>
      </c>
      <c r="B10" s="180"/>
      <c r="C10" s="181"/>
      <c r="D10" s="181"/>
      <c r="E10" s="181"/>
      <c r="F10" s="182"/>
    </row>
    <row r="11" spans="1:6" s="2" customFormat="1" ht="13.5" thickBot="1">
      <c r="A11" s="183"/>
      <c r="B11" s="183"/>
      <c r="C11" s="183"/>
      <c r="D11" s="183"/>
      <c r="E11" s="183"/>
      <c r="F11" s="183"/>
    </row>
    <row r="12" spans="1:6" ht="12.75">
      <c r="A12" s="171" t="s">
        <v>10</v>
      </c>
      <c r="B12" s="172"/>
      <c r="C12" s="172"/>
      <c r="D12" s="172"/>
      <c r="E12" s="172"/>
      <c r="F12" s="173"/>
    </row>
    <row r="13" spans="1:6" ht="54.75" customHeight="1" thickBot="1">
      <c r="A13" s="177"/>
      <c r="B13" s="178"/>
      <c r="C13" s="178"/>
      <c r="D13" s="178"/>
      <c r="E13" s="178"/>
      <c r="F13" s="179"/>
    </row>
    <row r="14" spans="1:7" ht="24.75" customHeight="1">
      <c r="A14" s="168" t="s">
        <v>9</v>
      </c>
      <c r="B14" s="169"/>
      <c r="C14" s="169"/>
      <c r="D14" s="169"/>
      <c r="E14" s="169"/>
      <c r="F14" s="170"/>
      <c r="G14"/>
    </row>
    <row r="15" spans="1:7" ht="25.5" customHeight="1">
      <c r="A15" s="133" t="s">
        <v>165</v>
      </c>
      <c r="B15" s="33"/>
      <c r="C15" s="36" t="s">
        <v>160</v>
      </c>
      <c r="D15" s="133" t="s">
        <v>168</v>
      </c>
      <c r="E15" s="34"/>
      <c r="F15" s="35" t="s">
        <v>163</v>
      </c>
      <c r="G15"/>
    </row>
    <row r="16" spans="1:7" ht="25.5" customHeight="1">
      <c r="A16" s="133" t="s">
        <v>166</v>
      </c>
      <c r="B16" s="33"/>
      <c r="C16" s="36" t="s">
        <v>161</v>
      </c>
      <c r="D16" s="133" t="s">
        <v>169</v>
      </c>
      <c r="E16" s="34"/>
      <c r="F16" s="35" t="s">
        <v>164</v>
      </c>
      <c r="G16"/>
    </row>
    <row r="17" spans="1:7" ht="25.5" customHeight="1">
      <c r="A17" s="133" t="s">
        <v>167</v>
      </c>
      <c r="B17" s="86"/>
      <c r="C17" s="36" t="s">
        <v>162</v>
      </c>
      <c r="D17" s="127"/>
      <c r="E17" s="128"/>
      <c r="F17" s="129"/>
      <c r="G17"/>
    </row>
    <row r="18" spans="1:7" ht="25.5" customHeight="1" thickBot="1">
      <c r="A18" s="89"/>
      <c r="B18" s="90"/>
      <c r="C18" s="91"/>
      <c r="D18" s="130"/>
      <c r="E18" s="131"/>
      <c r="F18" s="132"/>
      <c r="G18"/>
    </row>
    <row r="19" spans="1:14" ht="14.25" customHeight="1">
      <c r="A19" s="187" t="s">
        <v>17</v>
      </c>
      <c r="B19" s="188"/>
      <c r="C19" s="188"/>
      <c r="D19" s="188"/>
      <c r="E19" s="188"/>
      <c r="F19" s="189"/>
      <c r="G19"/>
      <c r="H19"/>
      <c r="I19"/>
      <c r="J19"/>
      <c r="K19"/>
      <c r="L19"/>
      <c r="M19"/>
      <c r="N19"/>
    </row>
    <row r="20" spans="1:14" s="3" customFormat="1" ht="12.75">
      <c r="A20" s="174" t="s">
        <v>8</v>
      </c>
      <c r="B20" s="175"/>
      <c r="C20" s="175"/>
      <c r="D20" s="175"/>
      <c r="E20" s="175"/>
      <c r="F20" s="176"/>
      <c r="G20"/>
      <c r="H20"/>
      <c r="I20"/>
      <c r="J20"/>
      <c r="K20"/>
      <c r="L20"/>
      <c r="M20"/>
      <c r="N20"/>
    </row>
    <row r="21" spans="1:14" s="3" customFormat="1" ht="12.75">
      <c r="A21" s="149" t="s">
        <v>51</v>
      </c>
      <c r="B21" s="150"/>
      <c r="C21" s="8"/>
      <c r="D21" s="149" t="s">
        <v>56</v>
      </c>
      <c r="E21" s="150"/>
      <c r="F21" s="11"/>
      <c r="G21"/>
      <c r="H21"/>
      <c r="I21"/>
      <c r="J21"/>
      <c r="K21"/>
      <c r="L21"/>
      <c r="M21"/>
      <c r="N21"/>
    </row>
    <row r="22" spans="1:14" s="3" customFormat="1" ht="12.75">
      <c r="A22" s="149" t="s">
        <v>52</v>
      </c>
      <c r="B22" s="151"/>
      <c r="C22" s="8"/>
      <c r="D22" s="149" t="s">
        <v>59</v>
      </c>
      <c r="E22" s="151"/>
      <c r="F22" s="11"/>
      <c r="G22"/>
      <c r="H22"/>
      <c r="I22" s="95"/>
      <c r="J22"/>
      <c r="K22"/>
      <c r="L22"/>
      <c r="M22"/>
      <c r="N22"/>
    </row>
    <row r="23" spans="1:14" s="3" customFormat="1" ht="12.75">
      <c r="A23" s="149" t="s">
        <v>67</v>
      </c>
      <c r="B23" s="151"/>
      <c r="C23" s="8"/>
      <c r="D23" s="149" t="s">
        <v>60</v>
      </c>
      <c r="E23" s="151"/>
      <c r="F23" s="11"/>
      <c r="G23"/>
      <c r="H23"/>
      <c r="I23" s="95"/>
      <c r="J23"/>
      <c r="K23"/>
      <c r="L23"/>
      <c r="M23"/>
      <c r="N23"/>
    </row>
    <row r="24" spans="1:14" s="3" customFormat="1" ht="12.75">
      <c r="A24" s="190" t="s">
        <v>61</v>
      </c>
      <c r="B24" s="191"/>
      <c r="C24" s="8"/>
      <c r="D24" s="149" t="s">
        <v>69</v>
      </c>
      <c r="E24" s="151"/>
      <c r="F24" s="11"/>
      <c r="G24"/>
      <c r="H24"/>
      <c r="I24" s="95"/>
      <c r="J24"/>
      <c r="K24"/>
      <c r="L24"/>
      <c r="M24"/>
      <c r="N24"/>
    </row>
    <row r="25" spans="1:14" s="3" customFormat="1" ht="12.75">
      <c r="A25" s="149" t="s">
        <v>70</v>
      </c>
      <c r="B25" s="151"/>
      <c r="C25" s="9"/>
      <c r="D25" s="149" t="s">
        <v>62</v>
      </c>
      <c r="E25" s="150"/>
      <c r="F25" s="10"/>
      <c r="G25"/>
      <c r="H25"/>
      <c r="I25" s="95"/>
      <c r="K25"/>
      <c r="L25"/>
      <c r="M25"/>
      <c r="N25"/>
    </row>
    <row r="26" spans="1:14" s="3" customFormat="1" ht="13.5" customHeight="1">
      <c r="A26" s="149" t="s">
        <v>71</v>
      </c>
      <c r="B26" s="151"/>
      <c r="C26" s="9"/>
      <c r="D26" s="149" t="s">
        <v>66</v>
      </c>
      <c r="E26" s="151"/>
      <c r="F26" s="10"/>
      <c r="G26"/>
      <c r="H26"/>
      <c r="I26" s="95"/>
      <c r="K26"/>
      <c r="L26"/>
      <c r="M26"/>
      <c r="N26"/>
    </row>
    <row r="27" spans="1:14" s="3" customFormat="1" ht="12.75" customHeight="1">
      <c r="A27" s="149" t="s">
        <v>170</v>
      </c>
      <c r="B27" s="151"/>
      <c r="C27" s="9"/>
      <c r="D27" s="149" t="s">
        <v>68</v>
      </c>
      <c r="E27" s="150"/>
      <c r="F27" s="10"/>
      <c r="G27"/>
      <c r="H27"/>
      <c r="I27" s="95"/>
      <c r="J27"/>
      <c r="K27"/>
      <c r="L27"/>
      <c r="M27"/>
      <c r="N27"/>
    </row>
    <row r="28" spans="1:14" s="3" customFormat="1" ht="12.75" customHeight="1">
      <c r="A28" s="149" t="s">
        <v>171</v>
      </c>
      <c r="B28" s="151"/>
      <c r="C28" s="9"/>
      <c r="D28" s="149" t="s">
        <v>63</v>
      </c>
      <c r="E28" s="151"/>
      <c r="F28" s="10"/>
      <c r="G28"/>
      <c r="H28"/>
      <c r="I28" s="95"/>
      <c r="J28"/>
      <c r="K28"/>
      <c r="L28"/>
      <c r="M28"/>
      <c r="N28"/>
    </row>
    <row r="29" spans="1:14" s="3" customFormat="1" ht="12.75" customHeight="1">
      <c r="A29" s="149" t="s">
        <v>57</v>
      </c>
      <c r="B29" s="150"/>
      <c r="C29" s="9"/>
      <c r="D29" s="149" t="s">
        <v>58</v>
      </c>
      <c r="E29" s="151"/>
      <c r="F29" s="10"/>
      <c r="H29"/>
      <c r="I29" s="95"/>
      <c r="J29"/>
      <c r="K29"/>
      <c r="L29"/>
      <c r="M29"/>
      <c r="N29"/>
    </row>
    <row r="30" spans="1:14" s="3" customFormat="1" ht="13.5" customHeight="1">
      <c r="A30" s="190" t="s">
        <v>64</v>
      </c>
      <c r="B30" s="191"/>
      <c r="C30" s="12"/>
      <c r="D30" s="192" t="s">
        <v>53</v>
      </c>
      <c r="E30" s="150"/>
      <c r="F30" s="10"/>
      <c r="H30"/>
      <c r="I30" s="95"/>
      <c r="J30"/>
      <c r="K30"/>
      <c r="L30"/>
      <c r="M30"/>
      <c r="N30"/>
    </row>
    <row r="31" spans="1:14" s="3" customFormat="1" ht="13.5" customHeight="1">
      <c r="A31" s="190" t="s">
        <v>65</v>
      </c>
      <c r="B31" s="191"/>
      <c r="C31" s="38"/>
      <c r="D31" s="192" t="s">
        <v>54</v>
      </c>
      <c r="E31" s="150"/>
      <c r="F31" s="39"/>
      <c r="H31"/>
      <c r="I31" s="95"/>
      <c r="J31"/>
      <c r="K31"/>
      <c r="L31"/>
      <c r="M31"/>
      <c r="N31"/>
    </row>
    <row r="32" spans="1:14" ht="12.75" customHeight="1" thickBot="1">
      <c r="A32" s="152" t="s">
        <v>21</v>
      </c>
      <c r="B32" s="153"/>
      <c r="C32" s="153"/>
      <c r="D32" s="153"/>
      <c r="E32" s="153"/>
      <c r="F32" s="154"/>
      <c r="H32"/>
      <c r="I32" s="95"/>
      <c r="J32"/>
      <c r="K32"/>
      <c r="L32"/>
      <c r="M32"/>
      <c r="N32"/>
    </row>
    <row r="33" spans="8:14" ht="12.75">
      <c r="H33"/>
      <c r="I33"/>
      <c r="J33"/>
      <c r="K33"/>
      <c r="L33"/>
      <c r="M33"/>
      <c r="N33"/>
    </row>
    <row r="34" spans="8:14" ht="12.75">
      <c r="H34"/>
      <c r="I34"/>
      <c r="J34"/>
      <c r="K34"/>
      <c r="L34"/>
      <c r="M34"/>
      <c r="N34"/>
    </row>
    <row r="35" spans="8:14" ht="12.75">
      <c r="H35"/>
      <c r="I35"/>
      <c r="J35"/>
      <c r="K35"/>
      <c r="L35"/>
      <c r="M35"/>
      <c r="N35"/>
    </row>
    <row r="36" spans="8:14" ht="12.75">
      <c r="H36"/>
      <c r="I36"/>
      <c r="J36"/>
      <c r="K36"/>
      <c r="L36"/>
      <c r="M36"/>
      <c r="N36"/>
    </row>
    <row r="37" spans="8:14" ht="12.75">
      <c r="H37"/>
      <c r="I37"/>
      <c r="J37"/>
      <c r="K37"/>
      <c r="L37"/>
      <c r="M37"/>
      <c r="N37"/>
    </row>
    <row r="38" spans="8:14" ht="12.75">
      <c r="H38"/>
      <c r="I38"/>
      <c r="J38"/>
      <c r="K38"/>
      <c r="L38"/>
      <c r="M38"/>
      <c r="N38"/>
    </row>
  </sheetData>
  <sheetProtection password="94E4" sheet="1"/>
  <mergeCells count="39">
    <mergeCell ref="A32:F32"/>
    <mergeCell ref="A28:B28"/>
    <mergeCell ref="D28:E28"/>
    <mergeCell ref="A29:B29"/>
    <mergeCell ref="D29:E29"/>
    <mergeCell ref="A30:B30"/>
    <mergeCell ref="D30:E30"/>
    <mergeCell ref="A31:B31"/>
    <mergeCell ref="D31:E31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3:F13"/>
    <mergeCell ref="A14:F14"/>
    <mergeCell ref="A19:F19"/>
    <mergeCell ref="A20:F20"/>
    <mergeCell ref="A21:B21"/>
    <mergeCell ref="D21:E21"/>
    <mergeCell ref="B7:F7"/>
    <mergeCell ref="B8:F8"/>
    <mergeCell ref="B9:F9"/>
    <mergeCell ref="B10:F10"/>
    <mergeCell ref="A11:F11"/>
    <mergeCell ref="A12:F12"/>
    <mergeCell ref="A1:F1"/>
    <mergeCell ref="B2:F2"/>
    <mergeCell ref="B3:F3"/>
    <mergeCell ref="B4:F4"/>
    <mergeCell ref="B5:F5"/>
    <mergeCell ref="B6:F6"/>
  </mergeCells>
  <printOptions horizontalCentered="1"/>
  <pageMargins left="0.15748031496062992" right="0.1968503937007874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5"/>
  <sheetViews>
    <sheetView tabSelected="1" zoomScale="70" zoomScaleNormal="70" zoomScalePageLayoutView="0" workbookViewId="0" topLeftCell="A1">
      <selection activeCell="C4" sqref="C4"/>
    </sheetView>
  </sheetViews>
  <sheetFormatPr defaultColWidth="11.421875" defaultRowHeight="12.75"/>
  <cols>
    <col min="1" max="1" width="9.421875" style="13" customWidth="1"/>
    <col min="2" max="2" width="100.140625" style="7" customWidth="1"/>
    <col min="3" max="3" width="79.140625" style="7" customWidth="1"/>
    <col min="4" max="4" width="4.140625" style="13" customWidth="1"/>
    <col min="5" max="8" width="3.7109375" style="13" customWidth="1"/>
    <col min="9" max="9" width="4.421875" style="14" customWidth="1"/>
    <col min="10" max="10" width="21.7109375" style="19" customWidth="1"/>
    <col min="11" max="11" width="7.140625" style="83" customWidth="1"/>
    <col min="12" max="12" width="6.7109375" style="134" bestFit="1" customWidth="1"/>
    <col min="13" max="13" width="11.7109375" style="135" bestFit="1" customWidth="1"/>
    <col min="14" max="14" width="2.421875" style="136" bestFit="1" customWidth="1"/>
    <col min="15" max="15" width="10.00390625" style="137" customWidth="1"/>
    <col min="16" max="16" width="10.00390625" style="137" bestFit="1" customWidth="1"/>
    <col min="17" max="17" width="2.28125" style="138" bestFit="1" customWidth="1"/>
    <col min="18" max="18" width="7.7109375" style="138" bestFit="1" customWidth="1"/>
    <col min="19" max="19" width="2.28125" style="139" bestFit="1" customWidth="1"/>
    <col min="20" max="20" width="10.28125" style="107" bestFit="1" customWidth="1"/>
    <col min="21" max="21" width="2.28125" style="41" bestFit="1" customWidth="1"/>
    <col min="22" max="22" width="9.00390625" style="42" bestFit="1" customWidth="1"/>
    <col min="23" max="23" width="8.57421875" style="42" bestFit="1" customWidth="1"/>
    <col min="24" max="24" width="2.28125" style="30" bestFit="1" customWidth="1"/>
    <col min="25" max="25" width="6.00390625" style="24" bestFit="1" customWidth="1"/>
    <col min="26" max="26" width="2.28125" style="15" bestFit="1" customWidth="1"/>
    <col min="27" max="27" width="11.421875" style="15" customWidth="1"/>
    <col min="28" max="16384" width="11.421875" style="6" customWidth="1"/>
  </cols>
  <sheetData>
    <row r="2" spans="1:8" ht="20.25" customHeight="1">
      <c r="A2" s="13">
        <f>'Identification EP2'!B6</f>
        <v>0</v>
      </c>
      <c r="C2" s="54">
        <f>'Identification EP2'!B5</f>
        <v>0</v>
      </c>
      <c r="D2" s="193" t="s">
        <v>158</v>
      </c>
      <c r="E2" s="228"/>
      <c r="F2" s="228"/>
      <c r="G2" s="228"/>
      <c r="H2" s="228"/>
    </row>
    <row r="3" spans="1:27" s="70" customFormat="1" ht="39" customHeight="1">
      <c r="A3" s="80" t="str">
        <f>'Identification EP1'!B2</f>
        <v>Certificat d'Aptitudes Professionnelles « Conducteur d'Installation de Production »</v>
      </c>
      <c r="B3" s="81"/>
      <c r="C3" s="82" t="str">
        <f>'Identification EP2'!B4</f>
        <v>EP2 (Unité UP2) : Intervention durant la production (Conduite en mode dégradé)</v>
      </c>
      <c r="D3" s="193">
        <f>'Identification EP2'!B7</f>
        <v>0</v>
      </c>
      <c r="E3" s="193"/>
      <c r="F3" s="193"/>
      <c r="G3" s="193"/>
      <c r="H3" s="193"/>
      <c r="I3" s="71"/>
      <c r="J3" s="72"/>
      <c r="K3" s="28" t="s">
        <v>16</v>
      </c>
      <c r="L3" s="140"/>
      <c r="M3" s="141"/>
      <c r="N3" s="142"/>
      <c r="O3" s="143"/>
      <c r="P3" s="143"/>
      <c r="Q3" s="144"/>
      <c r="R3" s="144"/>
      <c r="S3" s="142"/>
      <c r="T3" s="104"/>
      <c r="U3" s="73"/>
      <c r="V3" s="74"/>
      <c r="W3" s="74"/>
      <c r="X3" s="75"/>
      <c r="Y3" s="76"/>
      <c r="Z3" s="77"/>
      <c r="AA3" s="77"/>
    </row>
    <row r="4" spans="1:27" s="70" customFormat="1" ht="19.5" customHeight="1">
      <c r="A4" s="80"/>
      <c r="B4" s="81"/>
      <c r="C4" s="82"/>
      <c r="D4" s="193">
        <f>'Identification EP2'!B8</f>
        <v>0</v>
      </c>
      <c r="E4" s="193"/>
      <c r="F4" s="193"/>
      <c r="G4" s="193"/>
      <c r="H4" s="193"/>
      <c r="I4" s="71"/>
      <c r="J4" s="72"/>
      <c r="K4" s="28"/>
      <c r="L4" s="140"/>
      <c r="M4" s="141"/>
      <c r="N4" s="142"/>
      <c r="O4" s="143"/>
      <c r="P4" s="143"/>
      <c r="Q4" s="144"/>
      <c r="R4" s="144"/>
      <c r="S4" s="142"/>
      <c r="T4" s="104"/>
      <c r="U4" s="73"/>
      <c r="V4" s="74"/>
      <c r="W4" s="74"/>
      <c r="X4" s="75"/>
      <c r="Y4" s="76"/>
      <c r="Z4" s="77"/>
      <c r="AA4" s="77"/>
    </row>
    <row r="5" spans="1:27" s="70" customFormat="1" ht="19.5" customHeight="1" thickBot="1">
      <c r="A5" s="193" t="s">
        <v>12</v>
      </c>
      <c r="B5" s="193"/>
      <c r="C5" s="78" t="s">
        <v>28</v>
      </c>
      <c r="D5" s="40" t="s">
        <v>22</v>
      </c>
      <c r="E5" s="79">
        <v>0</v>
      </c>
      <c r="F5" s="79">
        <v>1</v>
      </c>
      <c r="G5" s="79">
        <v>2</v>
      </c>
      <c r="H5" s="79">
        <v>3</v>
      </c>
      <c r="I5" s="71"/>
      <c r="J5" s="84"/>
      <c r="K5" s="29" t="s">
        <v>15</v>
      </c>
      <c r="L5" s="140"/>
      <c r="M5" s="141"/>
      <c r="N5" s="142"/>
      <c r="O5" s="143"/>
      <c r="P5" s="143"/>
      <c r="Q5" s="144"/>
      <c r="R5" s="144"/>
      <c r="S5" s="142"/>
      <c r="T5" s="104"/>
      <c r="U5" s="73"/>
      <c r="V5" s="74"/>
      <c r="W5" s="74"/>
      <c r="X5" s="75"/>
      <c r="Y5" s="76"/>
      <c r="Z5" s="77"/>
      <c r="AA5" s="77"/>
    </row>
    <row r="6" spans="1:22" ht="19.5" customHeight="1">
      <c r="A6" s="197" t="s">
        <v>172</v>
      </c>
      <c r="B6" s="198"/>
      <c r="C6" s="198"/>
      <c r="D6" s="198"/>
      <c r="E6" s="198"/>
      <c r="F6" s="198"/>
      <c r="G6" s="198"/>
      <c r="H6" s="199"/>
      <c r="I6" s="16">
        <f>(IF(N6&gt;1,"◄",""))</f>
      </c>
      <c r="K6" s="22">
        <v>0.4</v>
      </c>
      <c r="M6" s="145">
        <f>IF(N6=1,SUMPRODUCT(M7:M14,N7:N14)/SUMPRODUCT(K7:K14,N7:N14),0)</f>
        <v>0</v>
      </c>
      <c r="N6" s="136">
        <f>IF(SUM(N7:N14)=0,0,1)</f>
        <v>0</v>
      </c>
      <c r="P6" s="137">
        <f>SUM(P7:P14)</f>
        <v>1</v>
      </c>
      <c r="T6" s="106"/>
      <c r="V6" s="32"/>
    </row>
    <row r="7" spans="1:22" ht="19.5" customHeight="1">
      <c r="A7" s="58"/>
      <c r="B7" s="59" t="s">
        <v>173</v>
      </c>
      <c r="C7" s="69" t="s">
        <v>176</v>
      </c>
      <c r="D7" s="96"/>
      <c r="E7" s="96"/>
      <c r="F7" s="96"/>
      <c r="G7" s="96"/>
      <c r="H7" s="115"/>
      <c r="I7" s="25">
        <f>IF(N7&gt;1,"◄",(IF(S7&gt;0,"◄","")))</f>
      </c>
      <c r="K7" s="21">
        <v>0.2</v>
      </c>
      <c r="M7" s="135">
        <f aca="true" t="shared" si="0" ref="M7:M14">(IF(F7&lt;&gt;"",1/3,0)+IF(G7&lt;&gt;"",2/3,0)+IF(H7&lt;&gt;"",1,0))*K7*20</f>
        <v>0</v>
      </c>
      <c r="N7" s="136">
        <f aca="true" t="shared" si="1" ref="N7:N14">IF(D7="",IF(E7&lt;&gt;"",1,0)+IF(F7&lt;&gt;"",1,0)+IF(G7&lt;&gt;"",1,0)+IF(H7&lt;&gt;"",1,0),0)</f>
        <v>0</v>
      </c>
      <c r="O7" s="137">
        <f aca="true" t="shared" si="2" ref="O7:O14">IF(D7&lt;&gt;"",0,(IF(E7&lt;&gt;"",0.02,(M7/(K7*20)))))</f>
        <v>0</v>
      </c>
      <c r="P7" s="137">
        <f aca="true" t="shared" si="3" ref="P7:P14">IF(D7&lt;&gt;"",0,K7)</f>
        <v>0.2</v>
      </c>
      <c r="Q7" s="138">
        <f aca="true" t="shared" si="4" ref="Q7:Q14">IF(I7&lt;&gt;"",1,0)</f>
        <v>0</v>
      </c>
      <c r="R7" s="138" t="b">
        <f>IF(D7="",OR(E7&lt;&gt;"",F7&lt;&gt;"",G7&lt;&gt;"",H7&lt;&gt;""),0)</f>
        <v>0</v>
      </c>
      <c r="S7" s="136">
        <f>IF(D7&lt;&gt;"",IF(E7&lt;&gt;"",1,0)+IF(F7&lt;&gt;"",1,0)+IF(G7&lt;&gt;"",1,0)+IF(H7&lt;&gt;"",1,0),0)</f>
        <v>0</v>
      </c>
      <c r="T7" s="105"/>
      <c r="V7" s="31"/>
    </row>
    <row r="8" spans="1:22" ht="19.5" customHeight="1">
      <c r="A8" s="58"/>
      <c r="B8" s="100" t="s">
        <v>174</v>
      </c>
      <c r="C8" s="114" t="s">
        <v>175</v>
      </c>
      <c r="D8" s="44"/>
      <c r="E8" s="44"/>
      <c r="F8" s="44"/>
      <c r="G8" s="44"/>
      <c r="H8" s="116"/>
      <c r="I8" s="25">
        <f aca="true" t="shared" si="5" ref="I8:I14">IF(N8&gt;1,"◄",(IF(S8&gt;0,"◄","")))</f>
      </c>
      <c r="K8" s="21">
        <v>0.15</v>
      </c>
      <c r="M8" s="135">
        <f t="shared" si="0"/>
        <v>0</v>
      </c>
      <c r="N8" s="136">
        <f t="shared" si="1"/>
        <v>0</v>
      </c>
      <c r="O8" s="137">
        <f t="shared" si="2"/>
        <v>0</v>
      </c>
      <c r="P8" s="137">
        <f t="shared" si="3"/>
        <v>0.15</v>
      </c>
      <c r="Q8" s="138">
        <f t="shared" si="4"/>
        <v>0</v>
      </c>
      <c r="R8" s="138" t="b">
        <f aca="true" t="shared" si="6" ref="R8:R26">IF(D8="",OR(E8&lt;&gt;"",F8&lt;&gt;"",G8&lt;&gt;"",H8&lt;&gt;""),0)</f>
        <v>0</v>
      </c>
      <c r="S8" s="136">
        <f aca="true" t="shared" si="7" ref="S8:S26">IF(D8&lt;&gt;"",IF(E8&lt;&gt;"",1,0)+IF(F8&lt;&gt;"",1,0)+IF(G8&lt;&gt;"",1,0)+IF(H8&lt;&gt;"",1,0),0)</f>
        <v>0</v>
      </c>
      <c r="T8" s="105"/>
      <c r="V8" s="31"/>
    </row>
    <row r="9" spans="1:22" ht="19.5" customHeight="1">
      <c r="A9" s="58"/>
      <c r="B9" s="59" t="s">
        <v>177</v>
      </c>
      <c r="C9" s="69" t="s">
        <v>182</v>
      </c>
      <c r="D9" s="96"/>
      <c r="E9" s="96"/>
      <c r="F9" s="96"/>
      <c r="G9" s="96"/>
      <c r="H9" s="115"/>
      <c r="I9" s="25">
        <f t="shared" si="5"/>
      </c>
      <c r="K9" s="21">
        <v>0.1</v>
      </c>
      <c r="M9" s="135">
        <f t="shared" si="0"/>
        <v>0</v>
      </c>
      <c r="N9" s="136">
        <f t="shared" si="1"/>
        <v>0</v>
      </c>
      <c r="O9" s="137">
        <f t="shared" si="2"/>
        <v>0</v>
      </c>
      <c r="P9" s="137">
        <f t="shared" si="3"/>
        <v>0.1</v>
      </c>
      <c r="Q9" s="138">
        <f t="shared" si="4"/>
        <v>0</v>
      </c>
      <c r="R9" s="138" t="b">
        <f t="shared" si="6"/>
        <v>0</v>
      </c>
      <c r="S9" s="136">
        <f t="shared" si="7"/>
        <v>0</v>
      </c>
      <c r="T9" s="105"/>
      <c r="V9" s="31"/>
    </row>
    <row r="10" spans="1:22" ht="19.5" customHeight="1">
      <c r="A10" s="58"/>
      <c r="B10" s="59" t="s">
        <v>178</v>
      </c>
      <c r="C10" s="98" t="s">
        <v>179</v>
      </c>
      <c r="D10" s="44"/>
      <c r="E10" s="44"/>
      <c r="F10" s="44"/>
      <c r="G10" s="44"/>
      <c r="H10" s="116"/>
      <c r="I10" s="25">
        <f t="shared" si="5"/>
      </c>
      <c r="K10" s="21">
        <v>0.2</v>
      </c>
      <c r="M10" s="135">
        <f t="shared" si="0"/>
        <v>0</v>
      </c>
      <c r="N10" s="136">
        <f t="shared" si="1"/>
        <v>0</v>
      </c>
      <c r="O10" s="137">
        <f t="shared" si="2"/>
        <v>0</v>
      </c>
      <c r="P10" s="137">
        <f t="shared" si="3"/>
        <v>0.2</v>
      </c>
      <c r="Q10" s="138">
        <f t="shared" si="4"/>
        <v>0</v>
      </c>
      <c r="R10" s="138" t="b">
        <f t="shared" si="6"/>
        <v>0</v>
      </c>
      <c r="S10" s="136">
        <f t="shared" si="7"/>
        <v>0</v>
      </c>
      <c r="T10" s="105"/>
      <c r="V10" s="31"/>
    </row>
    <row r="11" spans="1:22" ht="19.5" customHeight="1">
      <c r="A11" s="58"/>
      <c r="B11" s="59" t="s">
        <v>180</v>
      </c>
      <c r="C11" s="69" t="s">
        <v>181</v>
      </c>
      <c r="D11" s="96"/>
      <c r="E11" s="96"/>
      <c r="F11" s="96"/>
      <c r="G11" s="96"/>
      <c r="H11" s="115"/>
      <c r="I11" s="25">
        <f t="shared" si="5"/>
      </c>
      <c r="K11" s="21">
        <v>0.1</v>
      </c>
      <c r="M11" s="135">
        <f t="shared" si="0"/>
        <v>0</v>
      </c>
      <c r="N11" s="136">
        <f t="shared" si="1"/>
        <v>0</v>
      </c>
      <c r="O11" s="137">
        <f t="shared" si="2"/>
        <v>0</v>
      </c>
      <c r="P11" s="137">
        <f t="shared" si="3"/>
        <v>0.1</v>
      </c>
      <c r="Q11" s="138">
        <f t="shared" si="4"/>
        <v>0</v>
      </c>
      <c r="R11" s="138" t="b">
        <f t="shared" si="6"/>
        <v>0</v>
      </c>
      <c r="S11" s="136">
        <f t="shared" si="7"/>
        <v>0</v>
      </c>
      <c r="T11" s="105"/>
      <c r="V11" s="31"/>
    </row>
    <row r="12" spans="1:22" ht="19.5" customHeight="1">
      <c r="A12" s="58"/>
      <c r="B12" s="59" t="s">
        <v>183</v>
      </c>
      <c r="C12" s="60" t="s">
        <v>184</v>
      </c>
      <c r="D12" s="44"/>
      <c r="E12" s="44"/>
      <c r="F12" s="44"/>
      <c r="G12" s="44"/>
      <c r="H12" s="116"/>
      <c r="I12" s="25">
        <f t="shared" si="5"/>
      </c>
      <c r="K12" s="21">
        <v>0.15</v>
      </c>
      <c r="M12" s="135">
        <f t="shared" si="0"/>
        <v>0</v>
      </c>
      <c r="N12" s="136">
        <f t="shared" si="1"/>
        <v>0</v>
      </c>
      <c r="O12" s="137">
        <f t="shared" si="2"/>
        <v>0</v>
      </c>
      <c r="P12" s="137">
        <f t="shared" si="3"/>
        <v>0.15</v>
      </c>
      <c r="Q12" s="138">
        <f t="shared" si="4"/>
        <v>0</v>
      </c>
      <c r="R12" s="138" t="b">
        <f t="shared" si="6"/>
        <v>0</v>
      </c>
      <c r="S12" s="136">
        <f t="shared" si="7"/>
        <v>0</v>
      </c>
      <c r="T12" s="105"/>
      <c r="V12" s="31"/>
    </row>
    <row r="13" spans="1:22" ht="19.5" customHeight="1">
      <c r="A13" s="102"/>
      <c r="B13" s="64" t="s">
        <v>185</v>
      </c>
      <c r="C13" s="69" t="s">
        <v>186</v>
      </c>
      <c r="D13" s="147"/>
      <c r="E13" s="147"/>
      <c r="F13" s="147"/>
      <c r="G13" s="147"/>
      <c r="H13" s="148"/>
      <c r="I13" s="25">
        <f t="shared" si="5"/>
      </c>
      <c r="K13" s="21">
        <v>0.05</v>
      </c>
      <c r="M13" s="135">
        <f t="shared" si="0"/>
        <v>0</v>
      </c>
      <c r="N13" s="136">
        <f t="shared" si="1"/>
        <v>0</v>
      </c>
      <c r="O13" s="137">
        <f t="shared" si="2"/>
        <v>0</v>
      </c>
      <c r="P13" s="137">
        <f t="shared" si="3"/>
        <v>0.05</v>
      </c>
      <c r="Q13" s="138">
        <f t="shared" si="4"/>
        <v>0</v>
      </c>
      <c r="R13" s="138" t="b">
        <f>IF(D13="",OR(E13&lt;&gt;"",F13&lt;&gt;"",G13&lt;&gt;"",H13&lt;&gt;""),0)</f>
        <v>0</v>
      </c>
      <c r="S13" s="136">
        <f>IF(D13&lt;&gt;"",IF(E13&lt;&gt;"",1,0)+IF(F13&lt;&gt;"",1,0)+IF(G13&lt;&gt;"",1,0)+IF(H13&lt;&gt;"",1,0),0)</f>
        <v>0</v>
      </c>
      <c r="T13" s="105"/>
      <c r="V13" s="31"/>
    </row>
    <row r="14" spans="1:22" ht="19.5" customHeight="1" thickBot="1">
      <c r="A14" s="61"/>
      <c r="B14" s="62" t="s">
        <v>187</v>
      </c>
      <c r="C14" s="65" t="s">
        <v>188</v>
      </c>
      <c r="D14" s="45"/>
      <c r="E14" s="45"/>
      <c r="F14" s="45"/>
      <c r="G14" s="45"/>
      <c r="H14" s="117"/>
      <c r="I14" s="25">
        <f t="shared" si="5"/>
      </c>
      <c r="K14" s="21">
        <v>0.05</v>
      </c>
      <c r="L14" s="134">
        <f>SUM(K7:K14)</f>
        <v>1</v>
      </c>
      <c r="M14" s="135">
        <f t="shared" si="0"/>
        <v>0</v>
      </c>
      <c r="N14" s="136">
        <f t="shared" si="1"/>
        <v>0</v>
      </c>
      <c r="O14" s="137">
        <f t="shared" si="2"/>
        <v>0</v>
      </c>
      <c r="P14" s="137">
        <f t="shared" si="3"/>
        <v>0.05</v>
      </c>
      <c r="Q14" s="138">
        <f t="shared" si="4"/>
        <v>0</v>
      </c>
      <c r="R14" s="138" t="b">
        <f>IF(D14="",OR(E14&lt;&gt;"",F14&lt;&gt;"",G14&lt;&gt;"",H14&lt;&gt;""),0)</f>
        <v>0</v>
      </c>
      <c r="S14" s="136">
        <f>IF(D14&lt;&gt;"",IF(E14&lt;&gt;"",1,0)+IF(F14&lt;&gt;"",1,0)+IF(G14&lt;&gt;"",1,0)+IF(H14&lt;&gt;"",1,0),0)</f>
        <v>0</v>
      </c>
      <c r="T14" s="105"/>
      <c r="V14" s="31"/>
    </row>
    <row r="15" spans="1:22" ht="19.5" customHeight="1">
      <c r="A15" s="197" t="s">
        <v>189</v>
      </c>
      <c r="B15" s="198"/>
      <c r="C15" s="198"/>
      <c r="D15" s="198"/>
      <c r="E15" s="198"/>
      <c r="F15" s="198"/>
      <c r="G15" s="198"/>
      <c r="H15" s="199"/>
      <c r="I15" s="16"/>
      <c r="J15" s="20"/>
      <c r="K15" s="22">
        <v>0.6</v>
      </c>
      <c r="M15" s="145">
        <f>IF(N15=1,SUMPRODUCT(M16:M26,N16:N26)/SUMPRODUCT(K16:K26,N16:N26),0)</f>
        <v>0</v>
      </c>
      <c r="N15" s="136">
        <f>IF(SUM(N16:N26)=0,0,1)</f>
        <v>0</v>
      </c>
      <c r="P15" s="137">
        <f>SUM(P16:P26)</f>
        <v>1</v>
      </c>
      <c r="R15" s="138" t="b">
        <f>OR(R7=FALSE,R8=FALSE,R9=FALSE,R10=FALSE,R11=FALSE,R12=FALSE,R13=FALSE,R14=FALSE)</f>
        <v>1</v>
      </c>
      <c r="S15" s="136"/>
      <c r="T15" s="106"/>
      <c r="V15" s="32"/>
    </row>
    <row r="16" spans="1:22" ht="26.25" customHeight="1">
      <c r="A16" s="63"/>
      <c r="B16" s="111" t="s">
        <v>190</v>
      </c>
      <c r="C16" s="60" t="s">
        <v>191</v>
      </c>
      <c r="D16" s="44"/>
      <c r="E16" s="99"/>
      <c r="F16" s="99"/>
      <c r="G16" s="99"/>
      <c r="H16" s="118"/>
      <c r="I16" s="25">
        <f aca="true" t="shared" si="8" ref="I16:I26">IF(N16&gt;1,"◄",(IF(S16&gt;0,"◄","")))</f>
      </c>
      <c r="J16" s="20"/>
      <c r="K16" s="21">
        <v>0.1</v>
      </c>
      <c r="M16" s="135">
        <f>(IF(F16&lt;&gt;"",1/3,0)+IF(G16&lt;&gt;"",2/3,0)+IF(H16&lt;&gt;"",1,0))*K16*20</f>
        <v>0</v>
      </c>
      <c r="N16" s="136">
        <f>IF(D16="",IF(E16&lt;&gt;"",1,0)+IF(F16&lt;&gt;"",1,0)+IF(G16&lt;&gt;"",1,0)+IF(H16&lt;&gt;"",1,0),0)</f>
        <v>0</v>
      </c>
      <c r="O16" s="137">
        <f>IF(D16&lt;&gt;"",0,(IF(E16&lt;&gt;"",0.02,(M16/(K16*20)))))</f>
        <v>0</v>
      </c>
      <c r="P16" s="137">
        <f>IF(D16&lt;&gt;"",0,K16)</f>
        <v>0.1</v>
      </c>
      <c r="Q16" s="138">
        <f aca="true" t="shared" si="9" ref="Q16:Q26">IF(I16&lt;&gt;"",1,0)</f>
        <v>0</v>
      </c>
      <c r="R16" s="138" t="b">
        <f t="shared" si="6"/>
        <v>0</v>
      </c>
      <c r="S16" s="136">
        <f t="shared" si="7"/>
        <v>0</v>
      </c>
      <c r="T16" s="105"/>
      <c r="V16" s="31"/>
    </row>
    <row r="17" spans="1:22" ht="32.25" customHeight="1">
      <c r="A17" s="58"/>
      <c r="B17" s="59" t="s">
        <v>192</v>
      </c>
      <c r="C17" s="69" t="s">
        <v>194</v>
      </c>
      <c r="D17" s="96"/>
      <c r="E17" s="97"/>
      <c r="F17" s="97"/>
      <c r="G17" s="97"/>
      <c r="H17" s="119"/>
      <c r="I17" s="25">
        <f t="shared" si="8"/>
      </c>
      <c r="J17" s="20"/>
      <c r="K17" s="21">
        <v>0.05</v>
      </c>
      <c r="M17" s="135">
        <f>(IF(F17&lt;&gt;"",1/3,0)+IF(G17&lt;&gt;"",2/3,0)+IF(H17&lt;&gt;"",1,0))*K17*20</f>
        <v>0</v>
      </c>
      <c r="N17" s="136">
        <f>IF(D17="",IF(E17&lt;&gt;"",1,0)+IF(F17&lt;&gt;"",1,0)+IF(G17&lt;&gt;"",1,0)+IF(H17&lt;&gt;"",1,0),0)</f>
        <v>0</v>
      </c>
      <c r="O17" s="137">
        <f>IF(D17&lt;&gt;"",0,(IF(E17&lt;&gt;"",0.02,(M17/(K17*20)))))</f>
        <v>0</v>
      </c>
      <c r="P17" s="137">
        <f>IF(D17&lt;&gt;"",0,K17)</f>
        <v>0.05</v>
      </c>
      <c r="Q17" s="138">
        <f t="shared" si="9"/>
        <v>0</v>
      </c>
      <c r="R17" s="138" t="b">
        <f t="shared" si="6"/>
        <v>0</v>
      </c>
      <c r="S17" s="136">
        <f t="shared" si="7"/>
        <v>0</v>
      </c>
      <c r="T17" s="105"/>
      <c r="V17" s="31"/>
    </row>
    <row r="18" spans="1:22" ht="19.5" customHeight="1">
      <c r="A18" s="58"/>
      <c r="B18" s="59" t="s">
        <v>193</v>
      </c>
      <c r="C18" s="60" t="s">
        <v>194</v>
      </c>
      <c r="D18" s="44"/>
      <c r="E18" s="99"/>
      <c r="F18" s="99"/>
      <c r="G18" s="99"/>
      <c r="H18" s="118"/>
      <c r="I18" s="25">
        <f t="shared" si="8"/>
      </c>
      <c r="J18" s="20"/>
      <c r="K18" s="21">
        <v>0.05</v>
      </c>
      <c r="M18" s="135">
        <f aca="true" t="shared" si="10" ref="M18:M26">(IF(F18&lt;&gt;"",1/3,0)+IF(G18&lt;&gt;"",2/3,0)+IF(H18&lt;&gt;"",1,0))*K18*20</f>
        <v>0</v>
      </c>
      <c r="N18" s="136">
        <f aca="true" t="shared" si="11" ref="N18:N26">IF(D18="",IF(E18&lt;&gt;"",1,0)+IF(F18&lt;&gt;"",1,0)+IF(G18&lt;&gt;"",1,0)+IF(H18&lt;&gt;"",1,0),0)</f>
        <v>0</v>
      </c>
      <c r="O18" s="137">
        <f aca="true" t="shared" si="12" ref="O18:O26">IF(D18&lt;&gt;"",0,(IF(E18&lt;&gt;"",0.02,(M18/(K18*20)))))</f>
        <v>0</v>
      </c>
      <c r="P18" s="137">
        <f aca="true" t="shared" si="13" ref="P18:P26">IF(D18&lt;&gt;"",0,K18)</f>
        <v>0.05</v>
      </c>
      <c r="Q18" s="138">
        <f t="shared" si="9"/>
        <v>0</v>
      </c>
      <c r="R18" s="138" t="b">
        <f t="shared" si="6"/>
        <v>0</v>
      </c>
      <c r="S18" s="136">
        <f t="shared" si="7"/>
        <v>0</v>
      </c>
      <c r="T18" s="105"/>
      <c r="V18" s="31"/>
    </row>
    <row r="19" spans="1:22" ht="28.5" customHeight="1">
      <c r="A19" s="58"/>
      <c r="B19" s="59" t="s">
        <v>195</v>
      </c>
      <c r="C19" s="69" t="s">
        <v>197</v>
      </c>
      <c r="D19" s="96"/>
      <c r="E19" s="97"/>
      <c r="F19" s="97"/>
      <c r="G19" s="97"/>
      <c r="H19" s="119"/>
      <c r="I19" s="25">
        <f t="shared" si="8"/>
      </c>
      <c r="J19" s="20"/>
      <c r="K19" s="21">
        <v>0.1</v>
      </c>
      <c r="M19" s="135">
        <f t="shared" si="10"/>
        <v>0</v>
      </c>
      <c r="N19" s="136">
        <f t="shared" si="11"/>
        <v>0</v>
      </c>
      <c r="O19" s="137">
        <f t="shared" si="12"/>
        <v>0</v>
      </c>
      <c r="P19" s="137">
        <f t="shared" si="13"/>
        <v>0.1</v>
      </c>
      <c r="Q19" s="138">
        <f t="shared" si="9"/>
        <v>0</v>
      </c>
      <c r="R19" s="138" t="b">
        <f t="shared" si="6"/>
        <v>0</v>
      </c>
      <c r="S19" s="136">
        <f t="shared" si="7"/>
        <v>0</v>
      </c>
      <c r="T19" s="105"/>
      <c r="V19" s="31"/>
    </row>
    <row r="20" spans="1:22" ht="19.5" customHeight="1">
      <c r="A20" s="58"/>
      <c r="B20" s="59" t="s">
        <v>196</v>
      </c>
      <c r="C20" s="60" t="s">
        <v>198</v>
      </c>
      <c r="D20" s="44"/>
      <c r="E20" s="99"/>
      <c r="F20" s="99"/>
      <c r="G20" s="99"/>
      <c r="H20" s="118"/>
      <c r="I20" s="25">
        <f t="shared" si="8"/>
      </c>
      <c r="J20" s="20"/>
      <c r="K20" s="21">
        <v>0.05</v>
      </c>
      <c r="M20" s="135">
        <f t="shared" si="10"/>
        <v>0</v>
      </c>
      <c r="N20" s="136">
        <f t="shared" si="11"/>
        <v>0</v>
      </c>
      <c r="O20" s="137">
        <f t="shared" si="12"/>
        <v>0</v>
      </c>
      <c r="P20" s="137">
        <f t="shared" si="13"/>
        <v>0.05</v>
      </c>
      <c r="Q20" s="138">
        <f t="shared" si="9"/>
        <v>0</v>
      </c>
      <c r="R20" s="138" t="b">
        <f t="shared" si="6"/>
        <v>0</v>
      </c>
      <c r="S20" s="136">
        <f t="shared" si="7"/>
        <v>0</v>
      </c>
      <c r="T20" s="105"/>
      <c r="V20" s="31"/>
    </row>
    <row r="21" spans="1:22" ht="19.5" customHeight="1">
      <c r="A21" s="58"/>
      <c r="B21" s="226" t="s">
        <v>199</v>
      </c>
      <c r="C21" s="69" t="s">
        <v>200</v>
      </c>
      <c r="D21" s="96"/>
      <c r="E21" s="97"/>
      <c r="F21" s="97"/>
      <c r="G21" s="97"/>
      <c r="H21" s="119"/>
      <c r="I21" s="25">
        <f t="shared" si="8"/>
      </c>
      <c r="J21" s="20"/>
      <c r="K21" s="21">
        <v>0.1</v>
      </c>
      <c r="M21" s="135">
        <f t="shared" si="10"/>
        <v>0</v>
      </c>
      <c r="N21" s="136">
        <f t="shared" si="11"/>
        <v>0</v>
      </c>
      <c r="O21" s="137">
        <f t="shared" si="12"/>
        <v>0</v>
      </c>
      <c r="P21" s="137">
        <f t="shared" si="13"/>
        <v>0.1</v>
      </c>
      <c r="Q21" s="138">
        <f t="shared" si="9"/>
        <v>0</v>
      </c>
      <c r="R21" s="138" t="b">
        <f t="shared" si="6"/>
        <v>0</v>
      </c>
      <c r="S21" s="136">
        <f t="shared" si="7"/>
        <v>0</v>
      </c>
      <c r="T21" s="105"/>
      <c r="V21" s="31"/>
    </row>
    <row r="22" spans="1:27" s="42" customFormat="1" ht="19.5" customHeight="1">
      <c r="A22" s="58"/>
      <c r="B22" s="227"/>
      <c r="C22" s="60" t="s">
        <v>201</v>
      </c>
      <c r="D22" s="44"/>
      <c r="E22" s="99"/>
      <c r="F22" s="99"/>
      <c r="G22" s="99"/>
      <c r="H22" s="118"/>
      <c r="I22" s="25">
        <f t="shared" si="8"/>
      </c>
      <c r="J22" s="20"/>
      <c r="K22" s="21">
        <v>0.1</v>
      </c>
      <c r="L22" s="134"/>
      <c r="M22" s="135">
        <f t="shared" si="10"/>
        <v>0</v>
      </c>
      <c r="N22" s="136">
        <f t="shared" si="11"/>
        <v>0</v>
      </c>
      <c r="O22" s="137">
        <f t="shared" si="12"/>
        <v>0</v>
      </c>
      <c r="P22" s="137">
        <f t="shared" si="13"/>
        <v>0.1</v>
      </c>
      <c r="Q22" s="138">
        <f t="shared" si="9"/>
        <v>0</v>
      </c>
      <c r="R22" s="138" t="b">
        <f t="shared" si="6"/>
        <v>0</v>
      </c>
      <c r="S22" s="136">
        <f t="shared" si="7"/>
        <v>0</v>
      </c>
      <c r="T22" s="105"/>
      <c r="U22" s="41"/>
      <c r="V22" s="31"/>
      <c r="X22" s="30"/>
      <c r="Y22" s="24"/>
      <c r="Z22" s="15"/>
      <c r="AA22" s="15"/>
    </row>
    <row r="23" spans="1:27" s="42" customFormat="1" ht="19.5" customHeight="1">
      <c r="A23" s="58"/>
      <c r="B23" s="226" t="s">
        <v>202</v>
      </c>
      <c r="C23" s="69" t="s">
        <v>203</v>
      </c>
      <c r="D23" s="96"/>
      <c r="E23" s="97"/>
      <c r="F23" s="97"/>
      <c r="G23" s="97"/>
      <c r="H23" s="119"/>
      <c r="I23" s="25"/>
      <c r="J23" s="20"/>
      <c r="K23" s="21">
        <v>0.1</v>
      </c>
      <c r="L23" s="134"/>
      <c r="M23" s="135">
        <f>(IF(F23&lt;&gt;"",1/3,0)+IF(G23&lt;&gt;"",2/3,0)+IF(H23&lt;&gt;"",1,0))*K23*20</f>
        <v>0</v>
      </c>
      <c r="N23" s="136">
        <f>IF(D23="",IF(E23&lt;&gt;"",1,0)+IF(F23&lt;&gt;"",1,0)+IF(G23&lt;&gt;"",1,0)+IF(H23&lt;&gt;"",1,0),0)</f>
        <v>0</v>
      </c>
      <c r="O23" s="137">
        <f>IF(D23&lt;&gt;"",0,(IF(E23&lt;&gt;"",0.02,(M23/(K23*20)))))</f>
        <v>0</v>
      </c>
      <c r="P23" s="137">
        <f>IF(D23&lt;&gt;"",0,K23)</f>
        <v>0.1</v>
      </c>
      <c r="Q23" s="138">
        <f>IF(I23&lt;&gt;"",1,0)</f>
        <v>0</v>
      </c>
      <c r="R23" s="138" t="b">
        <f>IF(D23="",OR(E23&lt;&gt;"",F23&lt;&gt;"",G23&lt;&gt;"",H23&lt;&gt;""),0)</f>
        <v>0</v>
      </c>
      <c r="S23" s="136">
        <f>IF(D23&lt;&gt;"",IF(E23&lt;&gt;"",1,0)+IF(F23&lt;&gt;"",1,0)+IF(G23&lt;&gt;"",1,0)+IF(H23&lt;&gt;"",1,0),0)</f>
        <v>0</v>
      </c>
      <c r="T23" s="105"/>
      <c r="U23" s="41"/>
      <c r="V23" s="31"/>
      <c r="X23" s="30"/>
      <c r="Y23" s="24"/>
      <c r="Z23" s="15"/>
      <c r="AA23" s="15"/>
    </row>
    <row r="24" spans="1:27" s="42" customFormat="1" ht="19.5" customHeight="1">
      <c r="A24" s="58"/>
      <c r="B24" s="243"/>
      <c r="C24" s="98" t="s">
        <v>204</v>
      </c>
      <c r="D24" s="44"/>
      <c r="E24" s="99"/>
      <c r="F24" s="99"/>
      <c r="G24" s="99"/>
      <c r="H24" s="118"/>
      <c r="I24" s="25"/>
      <c r="J24" s="20"/>
      <c r="K24" s="21">
        <v>0.1</v>
      </c>
      <c r="L24" s="134"/>
      <c r="M24" s="135">
        <f>(IF(F24&lt;&gt;"",1/3,0)+IF(G24&lt;&gt;"",2/3,0)+IF(H24&lt;&gt;"",1,0))*K24*20</f>
        <v>0</v>
      </c>
      <c r="N24" s="136">
        <f>IF(D24="",IF(E24&lt;&gt;"",1,0)+IF(F24&lt;&gt;"",1,0)+IF(G24&lt;&gt;"",1,0)+IF(H24&lt;&gt;"",1,0),0)</f>
        <v>0</v>
      </c>
      <c r="O24" s="137">
        <f>IF(D24&lt;&gt;"",0,(IF(E24&lt;&gt;"",0.02,(M24/(K24*20)))))</f>
        <v>0</v>
      </c>
      <c r="P24" s="137">
        <f>IF(D24&lt;&gt;"",0,K24)</f>
        <v>0.1</v>
      </c>
      <c r="Q24" s="138">
        <f>IF(I24&lt;&gt;"",1,0)</f>
        <v>0</v>
      </c>
      <c r="R24" s="138" t="b">
        <f>IF(D24="",OR(E24&lt;&gt;"",F24&lt;&gt;"",G24&lt;&gt;"",H24&lt;&gt;""),0)</f>
        <v>0</v>
      </c>
      <c r="S24" s="136">
        <f>IF(D24&lt;&gt;"",IF(E24&lt;&gt;"",1,0)+IF(F24&lt;&gt;"",1,0)+IF(G24&lt;&gt;"",1,0)+IF(H24&lt;&gt;"",1,0),0)</f>
        <v>0</v>
      </c>
      <c r="T24" s="105"/>
      <c r="U24" s="41"/>
      <c r="V24" s="31"/>
      <c r="X24" s="30"/>
      <c r="Y24" s="24"/>
      <c r="Z24" s="15"/>
      <c r="AA24" s="15"/>
    </row>
    <row r="25" spans="1:27" s="42" customFormat="1" ht="19.5" customHeight="1">
      <c r="A25" s="58"/>
      <c r="B25" s="227"/>
      <c r="C25" s="69" t="s">
        <v>205</v>
      </c>
      <c r="D25" s="96"/>
      <c r="E25" s="97"/>
      <c r="F25" s="97"/>
      <c r="G25" s="97"/>
      <c r="H25" s="119"/>
      <c r="I25" s="25">
        <f t="shared" si="8"/>
      </c>
      <c r="J25" s="20"/>
      <c r="K25" s="21">
        <v>0.2</v>
      </c>
      <c r="L25" s="134"/>
      <c r="M25" s="135">
        <f t="shared" si="10"/>
        <v>0</v>
      </c>
      <c r="N25" s="136">
        <f t="shared" si="11"/>
        <v>0</v>
      </c>
      <c r="O25" s="137">
        <f t="shared" si="12"/>
        <v>0</v>
      </c>
      <c r="P25" s="137">
        <f t="shared" si="13"/>
        <v>0.2</v>
      </c>
      <c r="Q25" s="138">
        <f t="shared" si="9"/>
        <v>0</v>
      </c>
      <c r="R25" s="138" t="b">
        <f t="shared" si="6"/>
        <v>0</v>
      </c>
      <c r="S25" s="136">
        <f t="shared" si="7"/>
        <v>0</v>
      </c>
      <c r="T25" s="105"/>
      <c r="U25" s="41"/>
      <c r="V25" s="31"/>
      <c r="X25" s="30"/>
      <c r="Y25" s="24"/>
      <c r="Z25" s="15"/>
      <c r="AA25" s="15"/>
    </row>
    <row r="26" spans="1:27" s="42" customFormat="1" ht="19.5" customHeight="1" thickBot="1">
      <c r="A26" s="58"/>
      <c r="B26" s="59" t="s">
        <v>206</v>
      </c>
      <c r="C26" s="60" t="s">
        <v>207</v>
      </c>
      <c r="D26" s="45"/>
      <c r="E26" s="46"/>
      <c r="F26" s="46"/>
      <c r="G26" s="46"/>
      <c r="H26" s="120"/>
      <c r="I26" s="25">
        <f t="shared" si="8"/>
      </c>
      <c r="J26" s="20"/>
      <c r="K26" s="21">
        <v>0.05</v>
      </c>
      <c r="L26" s="134">
        <f>SUM(K16:K26)</f>
        <v>1</v>
      </c>
      <c r="M26" s="135">
        <f t="shared" si="10"/>
        <v>0</v>
      </c>
      <c r="N26" s="136">
        <f t="shared" si="11"/>
        <v>0</v>
      </c>
      <c r="O26" s="137">
        <f t="shared" si="12"/>
        <v>0</v>
      </c>
      <c r="P26" s="137">
        <f t="shared" si="13"/>
        <v>0.05</v>
      </c>
      <c r="Q26" s="138">
        <f t="shared" si="9"/>
        <v>0</v>
      </c>
      <c r="R26" s="138" t="b">
        <f t="shared" si="6"/>
        <v>0</v>
      </c>
      <c r="S26" s="136">
        <f t="shared" si="7"/>
        <v>0</v>
      </c>
      <c r="T26" s="105"/>
      <c r="U26" s="41"/>
      <c r="V26" s="31"/>
      <c r="X26" s="30"/>
      <c r="Y26" s="24"/>
      <c r="Z26" s="15"/>
      <c r="AA26" s="15"/>
    </row>
    <row r="27" spans="1:27" s="42" customFormat="1" ht="14.25">
      <c r="A27" s="241"/>
      <c r="B27" s="242"/>
      <c r="C27" s="242"/>
      <c r="D27" s="242"/>
      <c r="E27" s="242"/>
      <c r="F27" s="242"/>
      <c r="G27" s="242"/>
      <c r="H27" s="242"/>
      <c r="I27" s="27" t="s">
        <v>27</v>
      </c>
      <c r="J27" s="19"/>
      <c r="K27" s="21"/>
      <c r="L27" s="134"/>
      <c r="M27" s="135"/>
      <c r="N27" s="136"/>
      <c r="O27" s="137"/>
      <c r="P27" s="137"/>
      <c r="Q27" s="138"/>
      <c r="R27" s="138" t="b">
        <f>OR(R16=FALSE,R17=FALSE,R18=FALSE,R19=FALSE,R20=FALSE,R21=FALSE,R22=FALSE,R23=FALSE,R24=FALSE,R25=FALSE,R26=FALSE)</f>
        <v>1</v>
      </c>
      <c r="S27" s="139"/>
      <c r="T27" s="107"/>
      <c r="U27" s="41"/>
      <c r="X27" s="30"/>
      <c r="Y27" s="24"/>
      <c r="Z27" s="15"/>
      <c r="AA27" s="15"/>
    </row>
    <row r="28" spans="1:27" s="42" customFormat="1" ht="14.25">
      <c r="A28" s="47"/>
      <c r="B28" s="48"/>
      <c r="C28" s="49" t="s">
        <v>23</v>
      </c>
      <c r="D28" s="47"/>
      <c r="E28" s="239">
        <f>P6*K6+P15*K15</f>
        <v>1</v>
      </c>
      <c r="F28" s="240"/>
      <c r="G28" s="240"/>
      <c r="H28" s="240"/>
      <c r="I28" s="43" t="s">
        <v>31</v>
      </c>
      <c r="J28" s="219" t="str">
        <f>IF(R28=TRUE,"ATTENTION, au moins une ligne à évaluer n'est pas renseignée !","")</f>
        <v>ATTENTION, au moins une ligne à évaluer n'est pas renseignée !</v>
      </c>
      <c r="K28" s="21">
        <f>K6+K15</f>
        <v>1</v>
      </c>
      <c r="L28" s="134"/>
      <c r="M28" s="135"/>
      <c r="N28" s="136">
        <f>N6+N15</f>
        <v>0</v>
      </c>
      <c r="O28" s="137"/>
      <c r="P28" s="146"/>
      <c r="Q28" s="138">
        <f>SUM(Q7:Q26)</f>
        <v>0</v>
      </c>
      <c r="R28" s="138" t="b">
        <f>OR(R15=TRUE,R27=TRUE)</f>
        <v>1</v>
      </c>
      <c r="S28" s="139"/>
      <c r="T28" s="107"/>
      <c r="U28" s="41"/>
      <c r="X28" s="30"/>
      <c r="Y28" s="24"/>
      <c r="Z28" s="15"/>
      <c r="AA28" s="15"/>
    </row>
    <row r="29" spans="1:27" s="42" customFormat="1" ht="29.25" thickBot="1">
      <c r="A29" s="47"/>
      <c r="B29" s="48"/>
      <c r="C29" s="50" t="s">
        <v>33</v>
      </c>
      <c r="D29" s="47"/>
      <c r="E29" s="222">
        <f>IF(E28&lt;50%,"!",IF(Q28&lt;&gt;0,"",(IF(N28&lt;&gt;0,(M6*K6+M15*K15)/(K6*N6+K15*N15),0))))</f>
        <v>0</v>
      </c>
      <c r="F29" s="222"/>
      <c r="G29" s="223" t="s">
        <v>13</v>
      </c>
      <c r="H29" s="223"/>
      <c r="I29" s="43" t="s">
        <v>31</v>
      </c>
      <c r="J29" s="219"/>
      <c r="K29" s="21"/>
      <c r="L29" s="134"/>
      <c r="M29" s="135"/>
      <c r="N29" s="136"/>
      <c r="O29" s="137"/>
      <c r="P29" s="137"/>
      <c r="Q29" s="138"/>
      <c r="R29" s="138"/>
      <c r="S29" s="139"/>
      <c r="T29" s="107"/>
      <c r="U29" s="41"/>
      <c r="X29" s="30"/>
      <c r="Y29" s="24"/>
      <c r="Z29" s="15"/>
      <c r="AA29" s="15"/>
    </row>
    <row r="30" spans="1:27" s="42" customFormat="1" ht="15.75" thickBot="1">
      <c r="A30" s="47"/>
      <c r="B30" s="48"/>
      <c r="C30" s="50" t="s">
        <v>24</v>
      </c>
      <c r="D30" s="47"/>
      <c r="E30" s="217"/>
      <c r="F30" s="218"/>
      <c r="G30" s="224" t="s">
        <v>11</v>
      </c>
      <c r="H30" s="225"/>
      <c r="I30" s="43" t="s">
        <v>31</v>
      </c>
      <c r="J30" s="219"/>
      <c r="K30" s="83"/>
      <c r="L30" s="134"/>
      <c r="M30" s="135"/>
      <c r="N30" s="136"/>
      <c r="O30" s="137"/>
      <c r="P30" s="137"/>
      <c r="Q30" s="138"/>
      <c r="R30" s="138"/>
      <c r="S30" s="139"/>
      <c r="T30" s="107"/>
      <c r="U30" s="41"/>
      <c r="X30" s="30"/>
      <c r="Y30" s="24"/>
      <c r="Z30" s="15"/>
      <c r="AA30" s="15"/>
    </row>
    <row r="31" spans="1:27" s="42" customFormat="1" ht="18.75" customHeight="1" thickBot="1">
      <c r="A31" s="47"/>
      <c r="B31" s="48"/>
      <c r="C31" s="50" t="s">
        <v>25</v>
      </c>
      <c r="D31" s="47"/>
      <c r="E31" s="220">
        <f>IF(Q28&lt;&gt;0,"",E30*'Identification EP1'!B3)</f>
        <v>0</v>
      </c>
      <c r="F31" s="221"/>
      <c r="G31" s="211">
        <f>20*'Identification EP2'!B3</f>
        <v>80</v>
      </c>
      <c r="H31" s="212"/>
      <c r="I31" s="43" t="s">
        <v>31</v>
      </c>
      <c r="J31" s="219"/>
      <c r="K31" s="83"/>
      <c r="L31" s="134"/>
      <c r="M31" s="135"/>
      <c r="N31" s="136"/>
      <c r="O31" s="137"/>
      <c r="P31" s="137"/>
      <c r="Q31" s="138"/>
      <c r="R31" s="138"/>
      <c r="S31" s="139"/>
      <c r="T31" s="107"/>
      <c r="U31" s="41"/>
      <c r="X31" s="30"/>
      <c r="Y31" s="24"/>
      <c r="Z31" s="15"/>
      <c r="AA31" s="15"/>
    </row>
    <row r="32" spans="1:27" s="42" customFormat="1" ht="14.25">
      <c r="A32" s="234" t="s">
        <v>26</v>
      </c>
      <c r="B32" s="234"/>
      <c r="C32" s="234"/>
      <c r="D32" s="234"/>
      <c r="E32" s="234"/>
      <c r="F32" s="234"/>
      <c r="G32" s="234"/>
      <c r="H32" s="234"/>
      <c r="I32" s="43" t="s">
        <v>31</v>
      </c>
      <c r="J32" s="26"/>
      <c r="K32" s="83"/>
      <c r="L32" s="134"/>
      <c r="M32" s="135"/>
      <c r="N32" s="136"/>
      <c r="O32" s="137"/>
      <c r="P32" s="137"/>
      <c r="Q32" s="138"/>
      <c r="R32" s="138"/>
      <c r="S32" s="139"/>
      <c r="T32" s="107"/>
      <c r="U32" s="41"/>
      <c r="X32" s="30"/>
      <c r="Y32" s="24"/>
      <c r="Z32" s="15"/>
      <c r="AA32" s="15"/>
    </row>
    <row r="33" spans="1:27" s="42" customFormat="1" ht="15" thickBot="1">
      <c r="A33" s="235" t="s">
        <v>34</v>
      </c>
      <c r="B33" s="236"/>
      <c r="C33" s="236"/>
      <c r="D33" s="236"/>
      <c r="E33" s="236"/>
      <c r="F33" s="236"/>
      <c r="G33" s="236"/>
      <c r="H33" s="236"/>
      <c r="I33" s="43" t="s">
        <v>32</v>
      </c>
      <c r="J33" s="26"/>
      <c r="K33" s="83"/>
      <c r="L33" s="134"/>
      <c r="M33" s="135"/>
      <c r="N33" s="136"/>
      <c r="O33" s="137"/>
      <c r="P33" s="137"/>
      <c r="Q33" s="138"/>
      <c r="R33" s="138"/>
      <c r="S33" s="139"/>
      <c r="T33" s="107"/>
      <c r="U33" s="41"/>
      <c r="X33" s="30"/>
      <c r="Y33" s="24"/>
      <c r="Z33" s="15"/>
      <c r="AA33" s="15"/>
    </row>
    <row r="34" spans="1:27" s="42" customFormat="1" ht="15" customHeight="1">
      <c r="A34" s="237" t="s">
        <v>14</v>
      </c>
      <c r="B34" s="238"/>
      <c r="C34" s="209">
        <f>(IF(Q28&gt;0,"Attention erreur de saisie ! Voir ci-dessus",""))</f>
      </c>
      <c r="D34" s="209"/>
      <c r="E34" s="209"/>
      <c r="F34" s="209"/>
      <c r="G34" s="209"/>
      <c r="H34" s="210"/>
      <c r="I34" s="17"/>
      <c r="J34" s="20"/>
      <c r="K34" s="83"/>
      <c r="L34" s="134"/>
      <c r="M34" s="135"/>
      <c r="N34" s="136"/>
      <c r="O34" s="137"/>
      <c r="P34" s="137"/>
      <c r="Q34" s="138"/>
      <c r="R34" s="138"/>
      <c r="S34" s="139"/>
      <c r="T34" s="107"/>
      <c r="U34" s="41"/>
      <c r="X34" s="30"/>
      <c r="Y34" s="24"/>
      <c r="Z34" s="15"/>
      <c r="AA34" s="15"/>
    </row>
    <row r="35" spans="1:27" s="42" customFormat="1" ht="125.25" customHeight="1" thickBot="1">
      <c r="A35" s="213"/>
      <c r="B35" s="214"/>
      <c r="C35" s="214"/>
      <c r="D35" s="214"/>
      <c r="E35" s="214"/>
      <c r="F35" s="214"/>
      <c r="G35" s="214"/>
      <c r="H35" s="215"/>
      <c r="I35" s="18"/>
      <c r="J35" s="20"/>
      <c r="K35" s="83"/>
      <c r="L35" s="134"/>
      <c r="M35" s="135"/>
      <c r="N35" s="136"/>
      <c r="O35" s="137"/>
      <c r="P35" s="137"/>
      <c r="Q35" s="138"/>
      <c r="R35" s="138"/>
      <c r="S35" s="139"/>
      <c r="T35" s="107"/>
      <c r="U35" s="41"/>
      <c r="X35" s="30"/>
      <c r="Y35" s="24"/>
      <c r="Z35" s="15"/>
      <c r="AA35" s="15"/>
    </row>
    <row r="36" spans="1:27" s="42" customFormat="1" ht="7.5" customHeight="1" thickBot="1">
      <c r="A36" s="51"/>
      <c r="B36" s="52"/>
      <c r="C36" s="52"/>
      <c r="D36" s="51"/>
      <c r="E36" s="51"/>
      <c r="F36" s="51"/>
      <c r="G36" s="51"/>
      <c r="H36" s="51"/>
      <c r="I36" s="18"/>
      <c r="J36" s="20"/>
      <c r="K36" s="83"/>
      <c r="L36" s="134"/>
      <c r="M36" s="135"/>
      <c r="N36" s="136"/>
      <c r="O36" s="137"/>
      <c r="P36" s="137"/>
      <c r="Q36" s="138"/>
      <c r="R36" s="138"/>
      <c r="S36" s="139"/>
      <c r="T36" s="107"/>
      <c r="U36" s="41"/>
      <c r="X36" s="30"/>
      <c r="Y36" s="24"/>
      <c r="Z36" s="15"/>
      <c r="AA36" s="15"/>
    </row>
    <row r="37" spans="1:27" s="42" customFormat="1" ht="12.75" customHeight="1">
      <c r="A37" s="229" t="s">
        <v>18</v>
      </c>
      <c r="B37" s="230"/>
      <c r="C37" s="53" t="s">
        <v>19</v>
      </c>
      <c r="D37" s="54"/>
      <c r="E37" s="231" t="s">
        <v>20</v>
      </c>
      <c r="F37" s="232"/>
      <c r="G37" s="232"/>
      <c r="H37" s="233"/>
      <c r="I37" s="6"/>
      <c r="J37" s="20"/>
      <c r="K37" s="83"/>
      <c r="L37" s="134"/>
      <c r="M37" s="135"/>
      <c r="N37" s="136"/>
      <c r="O37" s="137"/>
      <c r="P37" s="137"/>
      <c r="Q37" s="138"/>
      <c r="R37" s="138"/>
      <c r="S37" s="139"/>
      <c r="T37" s="107"/>
      <c r="U37" s="41"/>
      <c r="X37" s="30"/>
      <c r="Y37" s="24"/>
      <c r="Z37" s="15"/>
      <c r="AA37" s="15"/>
    </row>
    <row r="38" spans="1:27" s="42" customFormat="1" ht="30" customHeight="1" thickBot="1">
      <c r="A38" s="202"/>
      <c r="B38" s="203"/>
      <c r="C38" s="55"/>
      <c r="D38" s="56"/>
      <c r="E38" s="204"/>
      <c r="F38" s="205"/>
      <c r="G38" s="205"/>
      <c r="H38" s="206"/>
      <c r="I38" s="14"/>
      <c r="J38" s="20"/>
      <c r="K38" s="83"/>
      <c r="L38" s="134"/>
      <c r="M38" s="135"/>
      <c r="N38" s="136"/>
      <c r="O38" s="137"/>
      <c r="P38" s="137"/>
      <c r="Q38" s="138"/>
      <c r="R38" s="138"/>
      <c r="S38" s="139"/>
      <c r="T38" s="107"/>
      <c r="U38" s="41"/>
      <c r="X38" s="30"/>
      <c r="Y38" s="24"/>
      <c r="Z38" s="15"/>
      <c r="AA38" s="15"/>
    </row>
    <row r="39" spans="1:27" s="83" customFormat="1" ht="30" customHeight="1">
      <c r="A39" s="202"/>
      <c r="B39" s="203"/>
      <c r="C39" s="55"/>
      <c r="D39" s="56"/>
      <c r="E39" s="47"/>
      <c r="F39" s="47"/>
      <c r="G39" s="47"/>
      <c r="H39" s="47"/>
      <c r="I39" s="14"/>
      <c r="J39" s="20"/>
      <c r="L39" s="134"/>
      <c r="M39" s="135"/>
      <c r="N39" s="136"/>
      <c r="O39" s="137"/>
      <c r="P39" s="137"/>
      <c r="Q39" s="138"/>
      <c r="R39" s="138"/>
      <c r="S39" s="139"/>
      <c r="T39" s="107"/>
      <c r="U39" s="41"/>
      <c r="V39" s="42"/>
      <c r="W39" s="42"/>
      <c r="X39" s="30"/>
      <c r="Y39" s="24"/>
      <c r="Z39" s="15"/>
      <c r="AA39" s="15"/>
    </row>
    <row r="40" spans="1:27" s="83" customFormat="1" ht="30" customHeight="1">
      <c r="A40" s="202"/>
      <c r="B40" s="203"/>
      <c r="C40" s="55"/>
      <c r="D40" s="56"/>
      <c r="E40" s="47"/>
      <c r="F40" s="47"/>
      <c r="G40" s="47"/>
      <c r="H40" s="47"/>
      <c r="I40" s="14"/>
      <c r="J40" s="20"/>
      <c r="L40" s="134"/>
      <c r="M40" s="135"/>
      <c r="N40" s="136"/>
      <c r="O40" s="137"/>
      <c r="P40" s="137"/>
      <c r="Q40" s="138"/>
      <c r="R40" s="138"/>
      <c r="S40" s="139"/>
      <c r="T40" s="107"/>
      <c r="U40" s="41"/>
      <c r="V40" s="42"/>
      <c r="W40" s="42"/>
      <c r="X40" s="30"/>
      <c r="Y40" s="24"/>
      <c r="Z40" s="15"/>
      <c r="AA40" s="15"/>
    </row>
    <row r="41" spans="1:27" s="83" customFormat="1" ht="30" customHeight="1" thickBot="1">
      <c r="A41" s="200"/>
      <c r="B41" s="201"/>
      <c r="C41" s="57"/>
      <c r="D41" s="56"/>
      <c r="E41" s="207">
        <f ca="1">TODAY()</f>
        <v>41714</v>
      </c>
      <c r="F41" s="208"/>
      <c r="G41" s="208"/>
      <c r="H41" s="208"/>
      <c r="I41" s="14"/>
      <c r="J41" s="20"/>
      <c r="L41" s="134"/>
      <c r="M41" s="135"/>
      <c r="N41" s="136"/>
      <c r="O41" s="137"/>
      <c r="P41" s="137"/>
      <c r="Q41" s="138"/>
      <c r="R41" s="138"/>
      <c r="S41" s="139"/>
      <c r="T41" s="107"/>
      <c r="U41" s="41"/>
      <c r="V41" s="42"/>
      <c r="W41" s="42"/>
      <c r="X41" s="30"/>
      <c r="Y41" s="24"/>
      <c r="Z41" s="15"/>
      <c r="AA41" s="15"/>
    </row>
    <row r="42" spans="1:27" s="83" customFormat="1" ht="14.25">
      <c r="A42" s="47"/>
      <c r="B42" s="48"/>
      <c r="C42" s="48"/>
      <c r="D42" s="47"/>
      <c r="E42" s="47"/>
      <c r="F42" s="47"/>
      <c r="G42" s="47"/>
      <c r="H42" s="47"/>
      <c r="I42" s="14"/>
      <c r="J42" s="20"/>
      <c r="L42" s="134"/>
      <c r="M42" s="135"/>
      <c r="N42" s="136"/>
      <c r="O42" s="137"/>
      <c r="P42" s="137"/>
      <c r="Q42" s="138"/>
      <c r="R42" s="138"/>
      <c r="S42" s="139"/>
      <c r="T42" s="107"/>
      <c r="U42" s="41"/>
      <c r="V42" s="42"/>
      <c r="W42" s="42"/>
      <c r="X42" s="30"/>
      <c r="Y42" s="24"/>
      <c r="Z42" s="15"/>
      <c r="AA42" s="15"/>
    </row>
    <row r="43" spans="1:27" s="83" customFormat="1" ht="14.25">
      <c r="A43" s="47"/>
      <c r="B43" s="48"/>
      <c r="C43" s="48"/>
      <c r="D43" s="47"/>
      <c r="E43" s="47"/>
      <c r="F43" s="47"/>
      <c r="G43" s="47"/>
      <c r="H43" s="47"/>
      <c r="I43" s="14"/>
      <c r="J43" s="20"/>
      <c r="L43" s="134"/>
      <c r="M43" s="135"/>
      <c r="N43" s="136"/>
      <c r="O43" s="137"/>
      <c r="P43" s="137"/>
      <c r="Q43" s="138"/>
      <c r="R43" s="138"/>
      <c r="S43" s="139"/>
      <c r="T43" s="107"/>
      <c r="U43" s="41"/>
      <c r="V43" s="42"/>
      <c r="W43" s="42"/>
      <c r="X43" s="30"/>
      <c r="Y43" s="24"/>
      <c r="Z43" s="15"/>
      <c r="AA43" s="15"/>
    </row>
    <row r="44" spans="1:27" s="83" customFormat="1" ht="14.25">
      <c r="A44" s="47"/>
      <c r="B44" s="48"/>
      <c r="C44" s="48"/>
      <c r="D44" s="47"/>
      <c r="E44" s="47"/>
      <c r="F44" s="47"/>
      <c r="G44" s="47"/>
      <c r="H44" s="47"/>
      <c r="I44" s="14"/>
      <c r="J44" s="20"/>
      <c r="L44" s="134"/>
      <c r="M44" s="135"/>
      <c r="N44" s="136"/>
      <c r="O44" s="137"/>
      <c r="P44" s="137"/>
      <c r="Q44" s="138"/>
      <c r="R44" s="138"/>
      <c r="S44" s="139"/>
      <c r="T44" s="107"/>
      <c r="U44" s="41"/>
      <c r="V44" s="42"/>
      <c r="W44" s="42"/>
      <c r="X44" s="30"/>
      <c r="Y44" s="24"/>
      <c r="Z44" s="15"/>
      <c r="AA44" s="15"/>
    </row>
    <row r="45" spans="1:27" s="83" customFormat="1" ht="14.25">
      <c r="A45" s="47"/>
      <c r="B45" s="48"/>
      <c r="C45" s="48"/>
      <c r="D45" s="47"/>
      <c r="E45" s="47"/>
      <c r="F45" s="47"/>
      <c r="G45" s="47"/>
      <c r="H45" s="47"/>
      <c r="I45" s="14"/>
      <c r="J45" s="19"/>
      <c r="L45" s="134"/>
      <c r="M45" s="135"/>
      <c r="N45" s="136"/>
      <c r="O45" s="137"/>
      <c r="P45" s="137"/>
      <c r="Q45" s="138"/>
      <c r="R45" s="138"/>
      <c r="S45" s="139"/>
      <c r="T45" s="107"/>
      <c r="U45" s="41"/>
      <c r="V45" s="42"/>
      <c r="W45" s="42"/>
      <c r="X45" s="30"/>
      <c r="Y45" s="24"/>
      <c r="Z45" s="15"/>
      <c r="AA45" s="15"/>
    </row>
  </sheetData>
  <sheetProtection password="94E4" sheet="1"/>
  <mergeCells count="30">
    <mergeCell ref="E38:H38"/>
    <mergeCell ref="A39:B39"/>
    <mergeCell ref="A40:B40"/>
    <mergeCell ref="A41:B41"/>
    <mergeCell ref="E41:H41"/>
    <mergeCell ref="A32:H32"/>
    <mergeCell ref="A33:H33"/>
    <mergeCell ref="A34:B34"/>
    <mergeCell ref="C34:H34"/>
    <mergeCell ref="A35:H35"/>
    <mergeCell ref="A37:B37"/>
    <mergeCell ref="E37:H37"/>
    <mergeCell ref="A38:B38"/>
    <mergeCell ref="J28:J31"/>
    <mergeCell ref="E29:F29"/>
    <mergeCell ref="G29:H29"/>
    <mergeCell ref="E30:F30"/>
    <mergeCell ref="G30:H30"/>
    <mergeCell ref="E31:F31"/>
    <mergeCell ref="G31:H31"/>
    <mergeCell ref="A15:H15"/>
    <mergeCell ref="A27:H27"/>
    <mergeCell ref="E28:H28"/>
    <mergeCell ref="D2:H2"/>
    <mergeCell ref="D3:H3"/>
    <mergeCell ref="D4:H4"/>
    <mergeCell ref="A5:B5"/>
    <mergeCell ref="A6:H6"/>
    <mergeCell ref="B21:B22"/>
    <mergeCell ref="B23:B25"/>
  </mergeCells>
  <printOptions horizontalCentered="1" verticalCentered="1"/>
  <pageMargins left="0.2755905511811024" right="0.1968503937007874" top="0.2362204724409449" bottom="0.2362204724409449" header="0.15748031496062992" footer="0.15748031496062992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PERRIN</dc:creator>
  <cp:keywords/>
  <dc:description/>
  <cp:lastModifiedBy>RNR STI</cp:lastModifiedBy>
  <cp:lastPrinted>2012-03-06T12:05:08Z</cp:lastPrinted>
  <dcterms:created xsi:type="dcterms:W3CDTF">2011-09-24T16:55:29Z</dcterms:created>
  <dcterms:modified xsi:type="dcterms:W3CDTF">2014-03-16T16:04:03Z</dcterms:modified>
  <cp:category/>
  <cp:version/>
  <cp:contentType/>
  <cp:contentStatus/>
</cp:coreProperties>
</file>